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4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lucio.passos\Desktop\treinamento PID\"/>
    </mc:Choice>
  </mc:AlternateContent>
  <xr:revisionPtr revIDLastSave="0" documentId="13_ncr:1_{7DD86028-6B6C-4AAD-914B-51F3DA800FCC}" xr6:coauthVersionLast="45" xr6:coauthVersionMax="45" xr10:uidLastSave="{00000000-0000-0000-0000-000000000000}"/>
  <workbookProtection lockStructure="1"/>
  <bookViews>
    <workbookView xWindow="-120" yWindow="-120" windowWidth="20730" windowHeight="11160" xr2:uid="{00000000-000D-0000-FFFF-FFFF00000000}"/>
  </bookViews>
  <sheets>
    <sheet name="Capa" sheetId="9" r:id="rId1"/>
    <sheet name="Integrador" sheetId="5" r:id="rId2"/>
    <sheet name="Auto Regulatório" sheetId="6" r:id="rId3"/>
    <sheet name="Hibrido" sheetId="3" r:id="rId4"/>
    <sheet name="Curvas_Resposta MF" sheetId="7" r:id="rId5"/>
    <sheet name="Explicação dos parâmetros" sheetId="8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0" i="3" l="1"/>
  <c r="S7" i="5"/>
  <c r="H23" i="6" l="1"/>
  <c r="J6" i="6" s="1"/>
  <c r="L4" i="6" l="1"/>
  <c r="J20" i="6"/>
  <c r="S7" i="6" s="1"/>
  <c r="O10" i="6" l="1"/>
  <c r="O9" i="6"/>
  <c r="S10" i="6"/>
  <c r="S9" i="6"/>
  <c r="T8" i="6"/>
  <c r="O8" i="6" s="1"/>
  <c r="O3" i="6"/>
  <c r="O10" i="5"/>
  <c r="O9" i="5"/>
  <c r="T8" i="5"/>
  <c r="O8" i="5" s="1"/>
  <c r="S10" i="5" l="1"/>
  <c r="S9" i="5"/>
  <c r="T2" i="3"/>
  <c r="S8" i="3" s="1"/>
  <c r="O12" i="3"/>
  <c r="R6" i="3" l="1"/>
  <c r="R7" i="3" s="1"/>
  <c r="R4" i="3"/>
  <c r="R3" i="3" s="1"/>
  <c r="O7" i="3"/>
  <c r="O5" i="3"/>
  <c r="O4" i="5"/>
  <c r="R3" i="6"/>
  <c r="S8" i="6" s="1"/>
  <c r="R8" i="6" s="1"/>
  <c r="R12" i="6"/>
  <c r="R11" i="6"/>
  <c r="R4" i="6"/>
  <c r="R10" i="6" l="1"/>
  <c r="R9" i="6"/>
  <c r="S11" i="3"/>
  <c r="K20" i="3"/>
  <c r="R12" i="5"/>
  <c r="R11" i="5"/>
  <c r="R3" i="5"/>
  <c r="R4" i="5" s="1"/>
  <c r="S8" i="5" s="1"/>
  <c r="R8" i="5" s="1"/>
  <c r="R10" i="5" s="1"/>
  <c r="R5" i="3"/>
  <c r="R9" i="5" l="1"/>
  <c r="R8" i="3"/>
  <c r="S14" i="3" l="1"/>
  <c r="S13" i="3"/>
  <c r="R13" i="3" s="1"/>
  <c r="S12" i="3"/>
  <c r="R12" i="3" s="1"/>
  <c r="R16" i="3"/>
  <c r="R15" i="3"/>
  <c r="R14" i="3" l="1"/>
</calcChain>
</file>

<file path=xl/sharedStrings.xml><?xml version="1.0" encoding="utf-8"?>
<sst xmlns="http://schemas.openxmlformats.org/spreadsheetml/2006/main" count="85" uniqueCount="56">
  <si>
    <t>min</t>
  </si>
  <si>
    <t>%</t>
  </si>
  <si>
    <t>seg</t>
  </si>
  <si>
    <t>m3/h</t>
  </si>
  <si>
    <r>
      <rPr>
        <i/>
        <sz val="11"/>
        <color theme="1"/>
        <rFont val="Calibri"/>
        <family val="2"/>
        <scheme val="minor"/>
      </rPr>
      <t>Range</t>
    </r>
    <r>
      <rPr>
        <sz val="11"/>
        <color theme="1"/>
        <rFont val="Calibri"/>
        <family val="2"/>
        <scheme val="minor"/>
      </rPr>
      <t xml:space="preserve"> da vazão manipulada na saída (m3/h)</t>
    </r>
  </si>
  <si>
    <r>
      <rPr>
        <i/>
        <sz val="11"/>
        <color theme="1"/>
        <rFont val="Calibri"/>
        <family val="2"/>
        <scheme val="minor"/>
      </rPr>
      <t>Range</t>
    </r>
    <r>
      <rPr>
        <sz val="11"/>
        <color theme="1"/>
        <rFont val="Calibri"/>
        <family val="2"/>
        <scheme val="minor"/>
      </rPr>
      <t xml:space="preserve"> da vazão manipulada na entrada (m3/h)</t>
    </r>
  </si>
  <si>
    <r>
      <t xml:space="preserve">Constante de tempo </t>
    </r>
    <r>
      <rPr>
        <sz val="11"/>
        <color theme="1"/>
        <rFont val="Calibri"/>
        <family val="2"/>
      </rPr>
      <t>τ (seg):</t>
    </r>
  </si>
  <si>
    <r>
      <t xml:space="preserve">Fator de projeto </t>
    </r>
    <r>
      <rPr>
        <sz val="11"/>
        <color theme="1"/>
        <rFont val="Calibri"/>
        <family val="2"/>
      </rPr>
      <t>λ (seg)</t>
    </r>
    <r>
      <rPr>
        <sz val="11"/>
        <color theme="1"/>
        <rFont val="Calibri"/>
        <family val="2"/>
        <scheme val="minor"/>
      </rPr>
      <t>:</t>
    </r>
  </si>
  <si>
    <t>máx.:</t>
  </si>
  <si>
    <t>min.:</t>
  </si>
  <si>
    <t>Ti (seg):</t>
  </si>
  <si>
    <t>Td(seg):</t>
  </si>
  <si>
    <t>Ta(seg):</t>
  </si>
  <si>
    <t>Constante Tempo Filtro (seg):</t>
  </si>
  <si>
    <t>Parâmetros do PID (ISA)</t>
  </si>
  <si>
    <t>Tempo de Enchimento (seg):</t>
  </si>
  <si>
    <r>
      <t>fator gama (</t>
    </r>
    <r>
      <rPr>
        <sz val="11"/>
        <color theme="1"/>
        <rFont val="Calibri"/>
        <family val="2"/>
      </rPr>
      <t>γ)</t>
    </r>
    <r>
      <rPr>
        <sz val="11"/>
        <color theme="1"/>
        <rFont val="Calibri"/>
        <family val="2"/>
        <scheme val="minor"/>
      </rPr>
      <t>:</t>
    </r>
  </si>
  <si>
    <t>Volume Manipulado (m3)</t>
  </si>
  <si>
    <t>Tempo de acomodação (seg):</t>
  </si>
  <si>
    <r>
      <rPr>
        <i/>
        <sz val="11"/>
        <color theme="1"/>
        <rFont val="Calibri"/>
        <family val="2"/>
        <scheme val="minor"/>
      </rPr>
      <t>Range</t>
    </r>
    <r>
      <rPr>
        <sz val="11"/>
        <color theme="1"/>
        <rFont val="Calibri"/>
        <family val="2"/>
        <scheme val="minor"/>
      </rPr>
      <t xml:space="preserve"> do instrumento:</t>
    </r>
  </si>
  <si>
    <t>máx.</t>
  </si>
  <si>
    <t>Constante de tempo processo (τ):</t>
  </si>
  <si>
    <t>%/seg</t>
  </si>
  <si>
    <t xml:space="preserve">Tempo morto (θ): </t>
  </si>
  <si>
    <t xml:space="preserve">Constante de tempo atuador (τ): </t>
  </si>
  <si>
    <t>Limitador de Taxa:</t>
  </si>
  <si>
    <t>U.E.:</t>
  </si>
  <si>
    <t>mm</t>
  </si>
  <si>
    <r>
      <rPr>
        <i/>
        <sz val="11"/>
        <color theme="1"/>
        <rFont val="Calibri"/>
        <family val="2"/>
        <scheme val="minor"/>
      </rPr>
      <t>Range</t>
    </r>
    <r>
      <rPr>
        <sz val="11"/>
        <color theme="1"/>
        <rFont val="Calibri"/>
        <family val="2"/>
        <scheme val="minor"/>
      </rPr>
      <t xml:space="preserve"> do instrumento (L):</t>
    </r>
  </si>
  <si>
    <t>Altura medida:</t>
  </si>
  <si>
    <t>metros</t>
  </si>
  <si>
    <t>Altura total:</t>
  </si>
  <si>
    <t>Área:</t>
  </si>
  <si>
    <t>m2</t>
  </si>
  <si>
    <t>Volume manipulado(m3):</t>
  </si>
  <si>
    <t>K máx. p/ autoregulatóio:</t>
  </si>
  <si>
    <t>Unidade:</t>
  </si>
  <si>
    <t>Processo AutoRegulatório (exemplo com λ=2 segundos)</t>
  </si>
  <si>
    <t>Processo Integrador (exemplo com λ=2 segundos)</t>
  </si>
  <si>
    <t>Parametrização de controladores PID</t>
  </si>
  <si>
    <r>
      <t xml:space="preserve">Guia para "sintonia de </t>
    </r>
    <r>
      <rPr>
        <i/>
        <sz val="18"/>
        <color theme="1"/>
        <rFont val="Calibri"/>
        <family val="2"/>
        <scheme val="minor"/>
      </rPr>
      <t>start up"</t>
    </r>
    <r>
      <rPr>
        <sz val="18"/>
        <color theme="1"/>
        <rFont val="Calibri"/>
        <family val="2"/>
        <scheme val="minor"/>
      </rPr>
      <t xml:space="preserve"> para controladores</t>
    </r>
  </si>
  <si>
    <t>Nível em tanques/caixas com bombeamento no duto de saída
 (Processo Integrador)</t>
  </si>
  <si>
    <t>Nível em células/colunas de flotação
(Processos autoregulados com ganho elevado)</t>
  </si>
  <si>
    <t>Vazão, pressão, temperatura, densidade, pH 
(Processos Autoregulados)</t>
  </si>
  <si>
    <t>Aplicar valor típico:</t>
  </si>
  <si>
    <t>Vazão mássica com alimentadores</t>
  </si>
  <si>
    <t>Vazão de polpa com BP</t>
  </si>
  <si>
    <t>Vazão de água com FCV</t>
  </si>
  <si>
    <t>Vazão de reagente com BQ/BG</t>
  </si>
  <si>
    <t>Vazão de reagente com FCV</t>
  </si>
  <si>
    <t>Vazão de injeção de ar em CF's</t>
  </si>
  <si>
    <t>Densidade de polpa com BP/DCV</t>
  </si>
  <si>
    <t>Pressão de ar usando PCV</t>
  </si>
  <si>
    <t>Corrente/Potência/Velocidade de bombas/motores</t>
  </si>
  <si>
    <r>
      <rPr>
        <i/>
        <sz val="11"/>
        <color theme="1"/>
        <rFont val="Calibri"/>
        <family val="2"/>
        <scheme val="minor"/>
      </rPr>
      <t>Range</t>
    </r>
    <r>
      <rPr>
        <sz val="11"/>
        <color theme="1"/>
        <rFont val="Calibri"/>
        <family val="2"/>
        <scheme val="minor"/>
      </rPr>
      <t xml:space="preserve"> operação histórica da PV:</t>
    </r>
  </si>
  <si>
    <r>
      <rPr>
        <i/>
        <sz val="11"/>
        <color theme="1"/>
        <rFont val="Calibri"/>
        <family val="2"/>
        <scheme val="minor"/>
      </rPr>
      <t>Range</t>
    </r>
    <r>
      <rPr>
        <sz val="11"/>
        <color theme="1"/>
        <rFont val="Calibri"/>
        <family val="2"/>
        <scheme val="minor"/>
      </rPr>
      <t xml:space="preserve"> operação histórica da CO: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</si>
</sst>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8"/>
      <color rgb="FF000000"/>
      <name val="Segoe UI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right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3" fillId="0" borderId="0" xfId="0" applyFont="1" applyFill="1"/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0" fillId="4" borderId="1" xfId="0" applyFill="1" applyBorder="1"/>
    <xf numFmtId="0" fontId="0" fillId="0" borderId="0" xfId="0" applyFill="1" applyBorder="1" applyAlignment="1"/>
    <xf numFmtId="164" fontId="0" fillId="4" borderId="1" xfId="0" applyNumberFormat="1" applyFill="1" applyBorder="1"/>
    <xf numFmtId="164" fontId="0" fillId="3" borderId="1" xfId="0" applyNumberFormat="1" applyFill="1" applyBorder="1"/>
    <xf numFmtId="0" fontId="0" fillId="0" borderId="5" xfId="0" applyFill="1" applyBorder="1" applyAlignment="1">
      <alignment wrapText="1"/>
    </xf>
    <xf numFmtId="0" fontId="0" fillId="0" borderId="5" xfId="0" applyFill="1" applyBorder="1" applyAlignment="1"/>
    <xf numFmtId="0" fontId="1" fillId="0" borderId="0" xfId="0" applyFont="1" applyFill="1" applyBorder="1"/>
    <xf numFmtId="0" fontId="1" fillId="0" borderId="3" xfId="0" applyFont="1" applyFill="1" applyBorder="1"/>
    <xf numFmtId="0" fontId="3" fillId="0" borderId="0" xfId="0" applyFont="1" applyFill="1" applyBorder="1" applyAlignment="1">
      <alignment horizontal="center"/>
    </xf>
    <xf numFmtId="0" fontId="1" fillId="0" borderId="0" xfId="0" applyFont="1" applyFill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3" fillId="0" borderId="0" xfId="0" applyFont="1" applyFill="1"/>
    <xf numFmtId="0" fontId="0" fillId="0" borderId="0" xfId="0" applyFill="1" applyProtection="1"/>
    <xf numFmtId="0" fontId="0" fillId="0" borderId="2" xfId="0" applyFill="1" applyBorder="1" applyProtection="1"/>
    <xf numFmtId="0" fontId="0" fillId="0" borderId="3" xfId="0" applyFill="1" applyBorder="1" applyProtection="1"/>
    <xf numFmtId="0" fontId="0" fillId="0" borderId="4" xfId="0" applyFill="1" applyBorder="1" applyProtection="1"/>
    <xf numFmtId="0" fontId="0" fillId="0" borderId="5" xfId="0" applyFill="1" applyBorder="1" applyAlignment="1" applyProtection="1">
      <alignment wrapText="1"/>
    </xf>
    <xf numFmtId="0" fontId="0" fillId="0" borderId="0" xfId="0" applyFill="1" applyBorder="1" applyAlignment="1" applyProtection="1"/>
    <xf numFmtId="0" fontId="0" fillId="0" borderId="0" xfId="0" applyFill="1" applyBorder="1" applyProtection="1"/>
    <xf numFmtId="0" fontId="0" fillId="0" borderId="6" xfId="0" applyFill="1" applyBorder="1" applyProtection="1"/>
    <xf numFmtId="0" fontId="0" fillId="3" borderId="1" xfId="0" applyFill="1" applyBorder="1" applyProtection="1"/>
    <xf numFmtId="0" fontId="0" fillId="0" borderId="5" xfId="0" applyFill="1" applyBorder="1" applyAlignment="1" applyProtection="1"/>
    <xf numFmtId="164" fontId="0" fillId="3" borderId="1" xfId="0" applyNumberFormat="1" applyFill="1" applyBorder="1" applyProtection="1"/>
    <xf numFmtId="0" fontId="0" fillId="0" borderId="5" xfId="0" applyFill="1" applyBorder="1" applyProtection="1"/>
    <xf numFmtId="0" fontId="0" fillId="0" borderId="0" xfId="0" applyFill="1" applyAlignment="1" applyProtection="1">
      <alignment wrapText="1"/>
    </xf>
    <xf numFmtId="0" fontId="3" fillId="0" borderId="0" xfId="0" applyFont="1" applyFill="1" applyProtection="1"/>
    <xf numFmtId="0" fontId="0" fillId="0" borderId="0" xfId="0" applyFill="1" applyBorder="1" applyAlignment="1" applyProtection="1">
      <alignment horizontal="right"/>
    </xf>
    <xf numFmtId="0" fontId="0" fillId="0" borderId="5" xfId="0" applyFill="1" applyBorder="1" applyAlignment="1" applyProtection="1">
      <alignment horizontal="right"/>
    </xf>
    <xf numFmtId="164" fontId="0" fillId="4" borderId="1" xfId="0" applyNumberFormat="1" applyFill="1" applyBorder="1" applyProtection="1"/>
    <xf numFmtId="0" fontId="1" fillId="0" borderId="0" xfId="0" applyFont="1" applyFill="1" applyProtection="1"/>
    <xf numFmtId="0" fontId="0" fillId="4" borderId="1" xfId="0" applyFill="1" applyBorder="1" applyProtection="1"/>
    <xf numFmtId="0" fontId="0" fillId="0" borderId="7" xfId="0" applyFill="1" applyBorder="1" applyProtection="1"/>
    <xf numFmtId="0" fontId="0" fillId="0" borderId="8" xfId="0" applyFill="1" applyBorder="1" applyProtection="1"/>
    <xf numFmtId="0" fontId="0" fillId="0" borderId="9" xfId="0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12" fillId="5" borderId="2" xfId="1" applyFont="1" applyFill="1" applyBorder="1" applyAlignment="1">
      <alignment horizontal="center" vertical="center" wrapText="1"/>
    </xf>
    <xf numFmtId="0" fontId="12" fillId="5" borderId="3" xfId="1" applyFont="1" applyFill="1" applyBorder="1" applyAlignment="1">
      <alignment horizontal="center" vertical="center" wrapText="1"/>
    </xf>
    <xf numFmtId="0" fontId="12" fillId="5" borderId="4" xfId="1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right"/>
    </xf>
    <xf numFmtId="0" fontId="0" fillId="0" borderId="5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right"/>
    </xf>
    <xf numFmtId="0" fontId="0" fillId="0" borderId="13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 wrapText="1"/>
    </xf>
    <xf numFmtId="0" fontId="0" fillId="0" borderId="0" xfId="0" applyFill="1" applyBorder="1" applyAlignment="1" applyProtection="1">
      <alignment horizontal="center" wrapText="1"/>
    </xf>
    <xf numFmtId="0" fontId="5" fillId="4" borderId="1" xfId="0" applyFont="1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right"/>
    </xf>
    <xf numFmtId="0" fontId="0" fillId="0" borderId="5" xfId="0" applyFill="1" applyBorder="1" applyAlignment="1" applyProtection="1">
      <alignment horizontal="right" wrapText="1"/>
    </xf>
    <xf numFmtId="0" fontId="0" fillId="4" borderId="1" xfId="0" applyFill="1" applyBorder="1" applyAlignment="1" applyProtection="1">
      <alignment horizontal="center"/>
    </xf>
    <xf numFmtId="0" fontId="0" fillId="3" borderId="1" xfId="0" applyFill="1" applyBorder="1" applyAlignment="1">
      <alignment horizontal="right"/>
    </xf>
    <xf numFmtId="0" fontId="5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13" xfId="0" applyFill="1" applyBorder="1" applyAlignment="1">
      <alignment horizontal="right"/>
    </xf>
    <xf numFmtId="0" fontId="0" fillId="0" borderId="0" xfId="0" applyFill="1" applyBorder="1" applyAlignment="1">
      <alignment horizontal="center" wrapText="1"/>
    </xf>
    <xf numFmtId="0" fontId="0" fillId="4" borderId="10" xfId="0" applyFill="1" applyBorder="1" applyAlignment="1">
      <alignment horizontal="right"/>
    </xf>
    <xf numFmtId="0" fontId="0" fillId="4" borderId="11" xfId="0" applyFill="1" applyBorder="1" applyAlignment="1">
      <alignment horizontal="right"/>
    </xf>
    <xf numFmtId="0" fontId="0" fillId="4" borderId="12" xfId="0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0" borderId="5" xfId="0" applyFill="1" applyBorder="1" applyAlignment="1">
      <alignment horizontal="right"/>
    </xf>
    <xf numFmtId="0" fontId="0" fillId="3" borderId="10" xfId="0" applyFill="1" applyBorder="1" applyAlignment="1">
      <alignment horizontal="right"/>
    </xf>
    <xf numFmtId="0" fontId="0" fillId="3" borderId="11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0" borderId="14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0" xfId="0" applyFill="1" applyBorder="1" applyAlignment="1">
      <alignment horizontal="right" wrapText="1"/>
    </xf>
    <xf numFmtId="0" fontId="0" fillId="3" borderId="11" xfId="0" applyFill="1" applyBorder="1" applyAlignment="1">
      <alignment horizontal="right" wrapText="1"/>
    </xf>
    <xf numFmtId="0" fontId="0" fillId="3" borderId="12" xfId="0" applyFill="1" applyBorder="1" applyAlignment="1">
      <alignment horizontal="right" wrapText="1"/>
    </xf>
    <xf numFmtId="0" fontId="1" fillId="0" borderId="0" xfId="0" applyFont="1" applyFill="1" applyProtection="1">
      <protection locked="0" hidden="1"/>
    </xf>
    <xf numFmtId="0" fontId="1" fillId="0" borderId="3" xfId="0" applyFont="1" applyFill="1" applyBorder="1" applyProtection="1">
      <protection locked="0"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checked="Checked" firstButton="1" fmlaLink="$F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Radio" checked="Checked" firstButton="1" fmlaLink="$P$18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$S$18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Drop" dropStyle="combo" dx="16" fmlaLink="$I$23" fmlaRange="$B$23:$B$31" noThreeD="1" sel="1" val="0"/>
</file>

<file path=xl/ctrlProps/ctrlProp2.xml><?xml version="1.0" encoding="utf-8"?>
<formControlPr xmlns="http://schemas.microsoft.com/office/spreadsheetml/2009/9/main" objectType="Radio" checked="Checked" firstButton="1" fmlaLink="$F$2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checked="Checked" firstButton="1" fmlaLink="$F$2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Radio" checked="Checked" firstButton="1" fmlaLink="$V$17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Radio" checked="Checked" firstButton="1" fmlaLink="$V$22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checked="Checked" firstButton="1" fmlaLink="$S$18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checked="Checked" firstButton="1" fmlaLink="$P$18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Auto Regulat&#243;rio'!A1"/><Relationship Id="rId7" Type="http://schemas.openxmlformats.org/officeDocument/2006/relationships/image" Target="../media/image4.jpeg"/><Relationship Id="rId2" Type="http://schemas.openxmlformats.org/officeDocument/2006/relationships/image" Target="../media/image1.png"/><Relationship Id="rId1" Type="http://schemas.openxmlformats.org/officeDocument/2006/relationships/hyperlink" Target="#Integrador!A1"/><Relationship Id="rId6" Type="http://schemas.openxmlformats.org/officeDocument/2006/relationships/image" Target="../media/image3.png"/><Relationship Id="rId5" Type="http://schemas.openxmlformats.org/officeDocument/2006/relationships/hyperlink" Target="#Hibrido!A1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4</xdr:row>
      <xdr:rowOff>54034</xdr:rowOff>
    </xdr:from>
    <xdr:to>
      <xdr:col>4</xdr:col>
      <xdr:colOff>180975</xdr:colOff>
      <xdr:row>15</xdr:row>
      <xdr:rowOff>190499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720909"/>
          <a:ext cx="2066925" cy="2231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85726</xdr:colOff>
      <xdr:row>6</xdr:row>
      <xdr:rowOff>139806</xdr:rowOff>
    </xdr:from>
    <xdr:to>
      <xdr:col>14</xdr:col>
      <xdr:colOff>866776</xdr:colOff>
      <xdr:row>12</xdr:row>
      <xdr:rowOff>95250</xdr:rowOff>
    </xdr:to>
    <xdr:pic>
      <xdr:nvPicPr>
        <xdr:cNvPr id="4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6" y="2187681"/>
          <a:ext cx="2876550" cy="1098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4</xdr:row>
      <xdr:rowOff>133349</xdr:rowOff>
    </xdr:from>
    <xdr:to>
      <xdr:col>9</xdr:col>
      <xdr:colOff>276225</xdr:colOff>
      <xdr:row>14</xdr:row>
      <xdr:rowOff>28574</xdr:rowOff>
    </xdr:to>
    <xdr:pic>
      <xdr:nvPicPr>
        <xdr:cNvPr id="5" name="Imagem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1800224"/>
          <a:ext cx="231457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76200</xdr:colOff>
      <xdr:row>0</xdr:row>
      <xdr:rowOff>95250</xdr:rowOff>
    </xdr:from>
    <xdr:to>
      <xdr:col>14</xdr:col>
      <xdr:colOff>38100</xdr:colOff>
      <xdr:row>2</xdr:row>
      <xdr:rowOff>38100</xdr:rowOff>
    </xdr:to>
    <xdr:sp macro="" textlink="">
      <xdr:nvSpPr>
        <xdr:cNvPr id="6" name="Text Box 10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905750" y="95250"/>
          <a:ext cx="205740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900" b="0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Desenvolvido por Lúcio Passos Engreconsult LTDA julho/2019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900" b="0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lucio.passos@gmail.com</a:t>
          </a:r>
        </a:p>
        <a:p>
          <a:pPr algn="ctr" rtl="0">
            <a:defRPr sz="1000"/>
          </a:pPr>
          <a:r>
            <a:rPr lang="pt-BR" sz="900" b="0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Versão 1.0</a:t>
          </a:r>
        </a:p>
      </xdr:txBody>
    </xdr:sp>
    <xdr:clientData/>
  </xdr:twoCellAnchor>
  <xdr:twoCellAnchor>
    <xdr:from>
      <xdr:col>20</xdr:col>
      <xdr:colOff>429418</xdr:colOff>
      <xdr:row>15</xdr:row>
      <xdr:rowOff>96837</xdr:rowOff>
    </xdr:from>
    <xdr:to>
      <xdr:col>22</xdr:col>
      <xdr:colOff>243680</xdr:colOff>
      <xdr:row>18</xdr:row>
      <xdr:rowOff>73025</xdr:rowOff>
    </xdr:to>
    <xdr:pic>
      <xdr:nvPicPr>
        <xdr:cNvPr id="7" name="Picture 6" descr="vale_c_sm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5443" y="3859212"/>
          <a:ext cx="1033462" cy="547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161925</xdr:colOff>
      <xdr:row>10</xdr:row>
      <xdr:rowOff>166687</xdr:rowOff>
    </xdr:from>
    <xdr:ext cx="403957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2124075" y="1976437"/>
              <a:ext cx="403957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  <m:sub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á</m:t>
                        </m:r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lang="pt-BR" sz="1400"/>
            </a:p>
          </xdr:txBody>
        </xdr:sp>
      </mc:Choice>
      <mc:Fallback xmlns="">
        <xdr:sp macro="" textlink="">
          <xdr:nvSpPr>
            <xdr:cNvPr id="5" name="CaixaDeTexto 4"/>
            <xdr:cNvSpPr txBox="1"/>
          </xdr:nvSpPr>
          <xdr:spPr>
            <a:xfrm>
              <a:off x="2124075" y="1976437"/>
              <a:ext cx="403957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400" b="0" i="0">
                  <a:latin typeface="Cambria Math" panose="02040503050406030204" pitchFamily="18" charset="0"/>
                </a:rPr>
                <a:t>𝑉_𝑚á𝑥</a:t>
              </a:r>
              <a:endParaRPr lang="pt-BR" sz="1400"/>
            </a:p>
          </xdr:txBody>
        </xdr:sp>
      </mc:Fallback>
    </mc:AlternateContent>
    <xdr:clientData/>
  </xdr:oneCellAnchor>
  <xdr:oneCellAnchor>
    <xdr:from>
      <xdr:col>4</xdr:col>
      <xdr:colOff>152400</xdr:colOff>
      <xdr:row>13</xdr:row>
      <xdr:rowOff>185737</xdr:rowOff>
    </xdr:from>
    <xdr:ext cx="431272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2114550" y="2566987"/>
              <a:ext cx="43127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á</m:t>
                        </m:r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lang="pt-BR" sz="1400"/>
            </a:p>
          </xdr:txBody>
        </xdr:sp>
      </mc:Choice>
      <mc:Fallback xmlns="">
        <xdr:sp macro="" textlink="">
          <xdr:nvSpPr>
            <xdr:cNvPr id="6" name="CaixaDeTexto 5"/>
            <xdr:cNvSpPr txBox="1"/>
          </xdr:nvSpPr>
          <xdr:spPr>
            <a:xfrm>
              <a:off x="2114550" y="2566987"/>
              <a:ext cx="43127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400" b="0" i="0">
                  <a:latin typeface="Cambria Math" panose="02040503050406030204" pitchFamily="18" charset="0"/>
                </a:rPr>
                <a:t>𝑄_𝑚á𝑥</a:t>
              </a:r>
              <a:endParaRPr lang="pt-BR" sz="1400"/>
            </a:p>
          </xdr:txBody>
        </xdr:sp>
      </mc:Fallback>
    </mc:AlternateContent>
    <xdr:clientData/>
  </xdr:oneCellAnchor>
  <xdr:twoCellAnchor editAs="oneCell">
    <xdr:from>
      <xdr:col>6</xdr:col>
      <xdr:colOff>114300</xdr:colOff>
      <xdr:row>3</xdr:row>
      <xdr:rowOff>28575</xdr:rowOff>
    </xdr:from>
    <xdr:to>
      <xdr:col>12</xdr:col>
      <xdr:colOff>104775</xdr:colOff>
      <xdr:row>17</xdr:row>
      <xdr:rowOff>38100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495300"/>
          <a:ext cx="2505075" cy="270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180975</xdr:colOff>
      <xdr:row>15</xdr:row>
      <xdr:rowOff>176212</xdr:rowOff>
    </xdr:from>
    <xdr:ext cx="229871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3790950" y="2938462"/>
              <a:ext cx="229871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</m:oMath>
                </m:oMathPara>
              </a14:m>
              <a:endParaRPr lang="pt-BR" sz="1400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>
              <a:off x="3790950" y="2938462"/>
              <a:ext cx="229871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400" b="0" i="0">
                  <a:latin typeface="Cambria Math" panose="02040503050406030204" pitchFamily="18" charset="0"/>
                </a:rPr>
                <a:t>𝑄_𝑠</a:t>
              </a:r>
              <a:endParaRPr lang="pt-BR" sz="1400"/>
            </a:p>
          </xdr:txBody>
        </xdr:sp>
      </mc:Fallback>
    </mc:AlternateContent>
    <xdr:clientData/>
  </xdr:oneCellAnchor>
  <xdr:oneCellAnchor>
    <xdr:from>
      <xdr:col>10</xdr:col>
      <xdr:colOff>571500</xdr:colOff>
      <xdr:row>4</xdr:row>
      <xdr:rowOff>42862</xdr:rowOff>
    </xdr:from>
    <xdr:ext cx="238848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53075" y="700087"/>
              <a:ext cx="238848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𝑒</m:t>
                        </m:r>
                      </m:sub>
                    </m:sSub>
                  </m:oMath>
                </m:oMathPara>
              </a14:m>
              <a:endParaRPr lang="pt-BR" sz="1400"/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>
              <a:off x="5553075" y="700087"/>
              <a:ext cx="238848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400" b="0" i="0">
                  <a:latin typeface="Cambria Math" panose="02040503050406030204" pitchFamily="18" charset="0"/>
                </a:rPr>
                <a:t>𝑄_𝑒</a:t>
              </a:r>
              <a:endParaRPr lang="pt-BR" sz="1400"/>
            </a:p>
          </xdr:txBody>
        </xdr:sp>
      </mc:Fallback>
    </mc:AlternateContent>
    <xdr:clientData/>
  </xdr:oneCellAnchor>
  <xdr:oneCellAnchor>
    <xdr:from>
      <xdr:col>7</xdr:col>
      <xdr:colOff>381000</xdr:colOff>
      <xdr:row>11</xdr:row>
      <xdr:rowOff>14287</xdr:rowOff>
    </xdr:from>
    <xdr:ext cx="139717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aixaDeTexto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3990975" y="2014537"/>
              <a:ext cx="139717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40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pt-BR" sz="1400"/>
            </a:p>
          </xdr:txBody>
        </xdr:sp>
      </mc:Choice>
      <mc:Fallback xmlns="">
        <xdr:sp macro="" textlink="">
          <xdr:nvSpPr>
            <xdr:cNvPr id="8" name="CaixaDeTexto 7"/>
            <xdr:cNvSpPr txBox="1"/>
          </xdr:nvSpPr>
          <xdr:spPr>
            <a:xfrm>
              <a:off x="3990975" y="2014537"/>
              <a:ext cx="139717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400" i="0">
                  <a:latin typeface="Cambria Math" panose="02040503050406030204" pitchFamily="18" charset="0"/>
                </a:rPr>
                <a:t>𝐿</a:t>
              </a:r>
              <a:endParaRPr lang="pt-BR" sz="1400"/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</xdr:row>
          <xdr:rowOff>161925</xdr:rowOff>
        </xdr:from>
        <xdr:to>
          <xdr:col>4</xdr:col>
          <xdr:colOff>466725</xdr:colOff>
          <xdr:row>5</xdr:row>
          <xdr:rowOff>57150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Range PV usado no controlador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123825</xdr:rowOff>
        </xdr:from>
        <xdr:to>
          <xdr:col>4</xdr:col>
          <xdr:colOff>504825</xdr:colOff>
          <xdr:row>3</xdr:row>
          <xdr:rowOff>142875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Normalizado (mesmo range da saída)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</xdr:row>
          <xdr:rowOff>180975</xdr:rowOff>
        </xdr:from>
        <xdr:to>
          <xdr:col>4</xdr:col>
          <xdr:colOff>504825</xdr:colOff>
          <xdr:row>5</xdr:row>
          <xdr:rowOff>9525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Mesmo range do instrumento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13</xdr:row>
          <xdr:rowOff>76200</xdr:rowOff>
        </xdr:from>
        <xdr:to>
          <xdr:col>16</xdr:col>
          <xdr:colOff>476250</xdr:colOff>
          <xdr:row>16</xdr:row>
          <xdr:rowOff>123825</xdr:rowOff>
        </xdr:to>
        <xdr:sp macro="" textlink="">
          <xdr:nvSpPr>
            <xdr:cNvPr id="1028" name="Group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Base tempo do controlador: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13</xdr:row>
          <xdr:rowOff>76200</xdr:rowOff>
        </xdr:from>
        <xdr:to>
          <xdr:col>19</xdr:col>
          <xdr:colOff>333375</xdr:colOff>
          <xdr:row>16</xdr:row>
          <xdr:rowOff>123825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Algoritmo: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257175</xdr:colOff>
          <xdr:row>14</xdr:row>
          <xdr:rowOff>28575</xdr:rowOff>
        </xdr:from>
        <xdr:to>
          <xdr:col>19</xdr:col>
          <xdr:colOff>152400</xdr:colOff>
          <xdr:row>15</xdr:row>
          <xdr:rowOff>57150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ISA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257175</xdr:colOff>
          <xdr:row>15</xdr:row>
          <xdr:rowOff>57150</xdr:rowOff>
        </xdr:from>
        <xdr:to>
          <xdr:col>19</xdr:col>
          <xdr:colOff>152400</xdr:colOff>
          <xdr:row>16</xdr:row>
          <xdr:rowOff>66675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Independente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14</xdr:row>
          <xdr:rowOff>47625</xdr:rowOff>
        </xdr:from>
        <xdr:to>
          <xdr:col>16</xdr:col>
          <xdr:colOff>257175</xdr:colOff>
          <xdr:row>15</xdr:row>
          <xdr:rowOff>76200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15</xdr:row>
          <xdr:rowOff>47625</xdr:rowOff>
        </xdr:from>
        <xdr:to>
          <xdr:col>16</xdr:col>
          <xdr:colOff>257175</xdr:colOff>
          <xdr:row>16</xdr:row>
          <xdr:rowOff>57150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minuto</a:t>
              </a:r>
            </a:p>
          </xdr:txBody>
        </xdr:sp>
        <xdr:clientData fLocksWithSheet="0"/>
      </xdr:twoCellAnchor>
    </mc:Choice>
    <mc:Fallback/>
  </mc:AlternateContent>
  <xdr:oneCellAnchor>
    <xdr:from>
      <xdr:col>13</xdr:col>
      <xdr:colOff>504825</xdr:colOff>
      <xdr:row>20</xdr:row>
      <xdr:rowOff>9525</xdr:rowOff>
    </xdr:from>
    <xdr:ext cx="1280479" cy="56509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CaixaDeTexto 21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 txBox="1"/>
          </xdr:nvSpPr>
          <xdr:spPr>
            <a:xfrm>
              <a:off x="6972300" y="3743325"/>
              <a:ext cx="1280479" cy="5650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400" i="1">
                        <a:latin typeface="Cambria Math" panose="02040503050406030204" pitchFamily="18" charset="0"/>
                      </a:rPr>
                      <m:t>𝐿</m:t>
                    </m:r>
                    <m:r>
                      <a:rPr lang="pt-BR" sz="14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𝑄</m:t>
                            </m:r>
                          </m:e>
                          <m:sub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á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𝑉</m:t>
                            </m:r>
                          </m:e>
                          <m:sub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á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sub>
                        </m:sSub>
                      </m:den>
                    </m:f>
                    <m:nary>
                      <m:naryPr>
                        <m:limLoc m:val="undOvr"/>
                        <m:subHide m:val="on"/>
                        <m:supHide m:val="on"/>
                        <m:ctrlPr>
                          <a:rPr lang="pt-BR" sz="1400" b="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𝐶𝑂𝑑𝑡</m:t>
                        </m:r>
                      </m:e>
                    </m:nary>
                  </m:oMath>
                </m:oMathPara>
              </a14:m>
              <a:endParaRPr lang="pt-BR" sz="1400"/>
            </a:p>
          </xdr:txBody>
        </xdr:sp>
      </mc:Choice>
      <mc:Fallback xmlns="">
        <xdr:sp macro="" textlink="">
          <xdr:nvSpPr>
            <xdr:cNvPr id="22" name="CaixaDeTexto 21"/>
            <xdr:cNvSpPr txBox="1"/>
          </xdr:nvSpPr>
          <xdr:spPr>
            <a:xfrm>
              <a:off x="6972300" y="3743325"/>
              <a:ext cx="1280479" cy="5650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400" i="0">
                  <a:latin typeface="Cambria Math" panose="02040503050406030204" pitchFamily="18" charset="0"/>
                </a:rPr>
                <a:t>𝐿</a:t>
              </a:r>
              <a:r>
                <a:rPr lang="pt-BR" sz="1400" b="0" i="0">
                  <a:latin typeface="Cambria Math" panose="02040503050406030204" pitchFamily="18" charset="0"/>
                </a:rPr>
                <a:t>=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𝑄_𝑚á𝑥</a:t>
              </a:r>
              <a:r>
                <a:rPr lang="pt-BR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𝑉_𝑚á𝑥 </a:t>
              </a:r>
              <a:r>
                <a:rPr lang="pt-BR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pt-BR" sz="1400" b="0" i="0">
                  <a:latin typeface="Cambria Math" panose="02040503050406030204" pitchFamily="18" charset="0"/>
                </a:rPr>
                <a:t>∫1▒𝐶𝑂𝑑𝑡</a:t>
              </a:r>
              <a:endParaRPr lang="pt-BR" sz="1400"/>
            </a:p>
          </xdr:txBody>
        </xdr:sp>
      </mc:Fallback>
    </mc:AlternateContent>
    <xdr:clientData/>
  </xdr:oneCellAnchor>
  <xdr:oneCellAnchor>
    <xdr:from>
      <xdr:col>13</xdr:col>
      <xdr:colOff>504825</xdr:colOff>
      <xdr:row>18</xdr:row>
      <xdr:rowOff>123825</xdr:rowOff>
    </xdr:from>
    <xdr:ext cx="1478546" cy="1878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CaixaDeTexto 22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 txBox="1"/>
          </xdr:nvSpPr>
          <xdr:spPr>
            <a:xfrm>
              <a:off x="6972300" y="3476625"/>
              <a:ext cx="1478546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200" b="0" i="1">
                        <a:latin typeface="Cambria Math" panose="02040503050406030204" pitchFamily="18" charset="0"/>
                      </a:rPr>
                      <m:t>𝑃𝑟𝑜𝑐𝑒𝑠𝑠𝑜</m:t>
                    </m:r>
                    <m:r>
                      <a:rPr lang="pt-BR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200" b="0" i="1">
                        <a:latin typeface="Cambria Math" panose="02040503050406030204" pitchFamily="18" charset="0"/>
                      </a:rPr>
                      <m:t>𝐼𝑛𝑡𝑒𝑔𝑟𝑎𝑑𝑜𝑟</m:t>
                    </m:r>
                  </m:oMath>
                </m:oMathPara>
              </a14:m>
              <a:endParaRPr lang="pt-BR" sz="1200"/>
            </a:p>
          </xdr:txBody>
        </xdr:sp>
      </mc:Choice>
      <mc:Fallback xmlns="">
        <xdr:sp macro="" textlink="">
          <xdr:nvSpPr>
            <xdr:cNvPr id="23" name="CaixaDeTexto 22"/>
            <xdr:cNvSpPr txBox="1"/>
          </xdr:nvSpPr>
          <xdr:spPr>
            <a:xfrm>
              <a:off x="6972300" y="3476625"/>
              <a:ext cx="1478546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200" b="0" i="0">
                  <a:latin typeface="Cambria Math" panose="02040503050406030204" pitchFamily="18" charset="0"/>
                </a:rPr>
                <a:t>𝑃𝑟𝑜𝑐𝑒𝑠𝑠𝑜 𝐼𝑛𝑡𝑒𝑔𝑟𝑎𝑑𝑜𝑟</a:t>
              </a:r>
              <a:endParaRPr lang="pt-BR" sz="12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8</xdr:row>
      <xdr:rowOff>9525</xdr:rowOff>
    </xdr:from>
    <xdr:to>
      <xdr:col>11</xdr:col>
      <xdr:colOff>285750</xdr:colOff>
      <xdr:row>15</xdr:row>
      <xdr:rowOff>200025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438275"/>
          <a:ext cx="3990975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</xdr:row>
          <xdr:rowOff>133350</xdr:rowOff>
        </xdr:from>
        <xdr:to>
          <xdr:col>4</xdr:col>
          <xdr:colOff>447675</xdr:colOff>
          <xdr:row>9</xdr:row>
          <xdr:rowOff>0</xdr:rowOff>
        </xdr:to>
        <xdr:sp macro="" textlink="">
          <xdr:nvSpPr>
            <xdr:cNvPr id="6147" name="Group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Range PV usado no controlador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6</xdr:row>
          <xdr:rowOff>66675</xdr:rowOff>
        </xdr:from>
        <xdr:to>
          <xdr:col>4</xdr:col>
          <xdr:colOff>466725</xdr:colOff>
          <xdr:row>7</xdr:row>
          <xdr:rowOff>85725</xdr:rowOff>
        </xdr:to>
        <xdr:sp macro="" textlink="">
          <xdr:nvSpPr>
            <xdr:cNvPr id="6148" name="Option Butto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Normalizado (mesmo range da saída)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7</xdr:row>
          <xdr:rowOff>104775</xdr:rowOff>
        </xdr:from>
        <xdr:to>
          <xdr:col>4</xdr:col>
          <xdr:colOff>466725</xdr:colOff>
          <xdr:row>8</xdr:row>
          <xdr:rowOff>123825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Mesmo range do instrumento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12</xdr:row>
          <xdr:rowOff>171450</xdr:rowOff>
        </xdr:from>
        <xdr:to>
          <xdr:col>16</xdr:col>
          <xdr:colOff>400050</xdr:colOff>
          <xdr:row>16</xdr:row>
          <xdr:rowOff>28575</xdr:rowOff>
        </xdr:to>
        <xdr:sp macro="" textlink="">
          <xdr:nvSpPr>
            <xdr:cNvPr id="6152" name="Group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Base tempo do controlador: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12</xdr:row>
          <xdr:rowOff>171450</xdr:rowOff>
        </xdr:from>
        <xdr:to>
          <xdr:col>19</xdr:col>
          <xdr:colOff>371475</xdr:colOff>
          <xdr:row>16</xdr:row>
          <xdr:rowOff>28575</xdr:rowOff>
        </xdr:to>
        <xdr:sp macro="" textlink="">
          <xdr:nvSpPr>
            <xdr:cNvPr id="6153" name="Group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2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Algoritmo: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304800</xdr:colOff>
          <xdr:row>13</xdr:row>
          <xdr:rowOff>95250</xdr:rowOff>
        </xdr:from>
        <xdr:to>
          <xdr:col>16</xdr:col>
          <xdr:colOff>238125</xdr:colOff>
          <xdr:row>14</xdr:row>
          <xdr:rowOff>123825</xdr:rowOff>
        </xdr:to>
        <xdr:sp macro="" textlink="">
          <xdr:nvSpPr>
            <xdr:cNvPr id="6156" name="Option Button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14</xdr:row>
          <xdr:rowOff>142875</xdr:rowOff>
        </xdr:from>
        <xdr:to>
          <xdr:col>16</xdr:col>
          <xdr:colOff>228600</xdr:colOff>
          <xdr:row>15</xdr:row>
          <xdr:rowOff>171450</xdr:rowOff>
        </xdr:to>
        <xdr:sp macro="" textlink="">
          <xdr:nvSpPr>
            <xdr:cNvPr id="6157" name="Option Butto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2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minuto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13</xdr:row>
          <xdr:rowOff>114300</xdr:rowOff>
        </xdr:from>
        <xdr:to>
          <xdr:col>19</xdr:col>
          <xdr:colOff>219075</xdr:colOff>
          <xdr:row>14</xdr:row>
          <xdr:rowOff>142875</xdr:rowOff>
        </xdr:to>
        <xdr:sp macro="" textlink="">
          <xdr:nvSpPr>
            <xdr:cNvPr id="6158" name="Option Button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2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14</xdr:row>
          <xdr:rowOff>152400</xdr:rowOff>
        </xdr:from>
        <xdr:to>
          <xdr:col>19</xdr:col>
          <xdr:colOff>219075</xdr:colOff>
          <xdr:row>15</xdr:row>
          <xdr:rowOff>180975</xdr:rowOff>
        </xdr:to>
        <xdr:sp macro="" textlink="">
          <xdr:nvSpPr>
            <xdr:cNvPr id="6159" name="Option Butto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2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Independente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9525</xdr:rowOff>
        </xdr:from>
        <xdr:to>
          <xdr:col>12</xdr:col>
          <xdr:colOff>542925</xdr:colOff>
          <xdr:row>7</xdr:row>
          <xdr:rowOff>19050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2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4</xdr:row>
      <xdr:rowOff>9526</xdr:rowOff>
    </xdr:from>
    <xdr:to>
      <xdr:col>12</xdr:col>
      <xdr:colOff>104775</xdr:colOff>
      <xdr:row>15</xdr:row>
      <xdr:rowOff>171451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666751"/>
          <a:ext cx="2914650" cy="226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85725</xdr:colOff>
      <xdr:row>11</xdr:row>
      <xdr:rowOff>109537</xdr:rowOff>
    </xdr:from>
    <xdr:ext cx="229871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SpPr txBox="1"/>
          </xdr:nvSpPr>
          <xdr:spPr>
            <a:xfrm>
              <a:off x="3343275" y="2109787"/>
              <a:ext cx="229871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</m:oMath>
                </m:oMathPara>
              </a14:m>
              <a:endParaRPr lang="pt-BR" sz="1400"/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>
              <a:off x="3343275" y="2109787"/>
              <a:ext cx="229871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400" b="0" i="0">
                  <a:latin typeface="Cambria Math" panose="02040503050406030204" pitchFamily="18" charset="0"/>
                </a:rPr>
                <a:t>𝑄_𝑠</a:t>
              </a:r>
              <a:endParaRPr lang="pt-BR" sz="1400"/>
            </a:p>
          </xdr:txBody>
        </xdr:sp>
      </mc:Fallback>
    </mc:AlternateContent>
    <xdr:clientData/>
  </xdr:oneCellAnchor>
  <xdr:oneCellAnchor>
    <xdr:from>
      <xdr:col>12</xdr:col>
      <xdr:colOff>123825</xdr:colOff>
      <xdr:row>5</xdr:row>
      <xdr:rowOff>157162</xdr:rowOff>
    </xdr:from>
    <xdr:ext cx="238848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 txBox="1"/>
          </xdr:nvSpPr>
          <xdr:spPr>
            <a:xfrm>
              <a:off x="5924550" y="1004887"/>
              <a:ext cx="238848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𝑒</m:t>
                        </m:r>
                      </m:sub>
                    </m:sSub>
                  </m:oMath>
                </m:oMathPara>
              </a14:m>
              <a:endParaRPr lang="pt-BR" sz="1400"/>
            </a:p>
          </xdr:txBody>
        </xdr:sp>
      </mc:Choice>
      <mc:Fallback xmlns="">
        <xdr:sp macro="" textlink="">
          <xdr:nvSpPr>
            <xdr:cNvPr id="5" name="CaixaDeTexto 4"/>
            <xdr:cNvSpPr txBox="1"/>
          </xdr:nvSpPr>
          <xdr:spPr>
            <a:xfrm>
              <a:off x="5924550" y="1004887"/>
              <a:ext cx="238848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400" b="0" i="0">
                  <a:latin typeface="Cambria Math" panose="02040503050406030204" pitchFamily="18" charset="0"/>
                </a:rPr>
                <a:t>𝑄_𝑒</a:t>
              </a:r>
              <a:endParaRPr lang="pt-BR" sz="1400"/>
            </a:p>
          </xdr:txBody>
        </xdr:sp>
      </mc:Fallback>
    </mc:AlternateContent>
    <xdr:clientData/>
  </xdr:oneCellAnchor>
  <xdr:oneCellAnchor>
    <xdr:from>
      <xdr:col>5</xdr:col>
      <xdr:colOff>552450</xdr:colOff>
      <xdr:row>15</xdr:row>
      <xdr:rowOff>61912</xdr:rowOff>
    </xdr:from>
    <xdr:ext cx="431272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 txBox="1"/>
          </xdr:nvSpPr>
          <xdr:spPr>
            <a:xfrm>
              <a:off x="3200400" y="2824162"/>
              <a:ext cx="43127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á</m:t>
                        </m:r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lang="pt-BR" sz="1400"/>
            </a:p>
          </xdr:txBody>
        </xdr:sp>
      </mc:Choice>
      <mc:Fallback xmlns="">
        <xdr:sp macro="" textlink="">
          <xdr:nvSpPr>
            <xdr:cNvPr id="7" name="CaixaDeTexto 6"/>
            <xdr:cNvSpPr txBox="1"/>
          </xdr:nvSpPr>
          <xdr:spPr>
            <a:xfrm>
              <a:off x="3200400" y="2824162"/>
              <a:ext cx="43127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400" b="0" i="0">
                  <a:latin typeface="Cambria Math" panose="02040503050406030204" pitchFamily="18" charset="0"/>
                </a:rPr>
                <a:t>𝑄_𝑚á𝑥</a:t>
              </a:r>
              <a:endParaRPr lang="pt-BR" sz="1400"/>
            </a:p>
          </xdr:txBody>
        </xdr:sp>
      </mc:Fallback>
    </mc:AlternateContent>
    <xdr:clientData/>
  </xdr:oneCellAnchor>
  <xdr:oneCellAnchor>
    <xdr:from>
      <xdr:col>8</xdr:col>
      <xdr:colOff>609600</xdr:colOff>
      <xdr:row>2</xdr:row>
      <xdr:rowOff>176212</xdr:rowOff>
    </xdr:from>
    <xdr:ext cx="431272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aixaDeTexto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SpPr txBox="1"/>
          </xdr:nvSpPr>
          <xdr:spPr>
            <a:xfrm>
              <a:off x="4886325" y="452437"/>
              <a:ext cx="43127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á</m:t>
                        </m:r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lang="pt-BR" sz="1400"/>
            </a:p>
          </xdr:txBody>
        </xdr:sp>
      </mc:Choice>
      <mc:Fallback xmlns="">
        <xdr:sp macro="" textlink="">
          <xdr:nvSpPr>
            <xdr:cNvPr id="8" name="CaixaDeTexto 7"/>
            <xdr:cNvSpPr txBox="1"/>
          </xdr:nvSpPr>
          <xdr:spPr>
            <a:xfrm>
              <a:off x="4886325" y="452437"/>
              <a:ext cx="43127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400" b="0" i="0">
                  <a:latin typeface="Cambria Math" panose="02040503050406030204" pitchFamily="18" charset="0"/>
                </a:rPr>
                <a:t>𝑄_𝑚á𝑥</a:t>
              </a:r>
              <a:endParaRPr lang="pt-BR" sz="1400"/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</xdr:row>
          <xdr:rowOff>152400</xdr:rowOff>
        </xdr:from>
        <xdr:to>
          <xdr:col>4</xdr:col>
          <xdr:colOff>419100</xdr:colOff>
          <xdr:row>5</xdr:row>
          <xdr:rowOff>47625</xdr:rowOff>
        </xdr:to>
        <xdr:sp macro="" textlink="">
          <xdr:nvSpPr>
            <xdr:cNvPr id="7169" name="Group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Range PV usado no controlador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</xdr:row>
          <xdr:rowOff>104775</xdr:rowOff>
        </xdr:from>
        <xdr:to>
          <xdr:col>4</xdr:col>
          <xdr:colOff>476250</xdr:colOff>
          <xdr:row>3</xdr:row>
          <xdr:rowOff>123825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Normalizado (mesmo range da saída)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</xdr:row>
          <xdr:rowOff>142875</xdr:rowOff>
        </xdr:from>
        <xdr:to>
          <xdr:col>4</xdr:col>
          <xdr:colOff>476250</xdr:colOff>
          <xdr:row>4</xdr:row>
          <xdr:rowOff>161925</xdr:rowOff>
        </xdr:to>
        <xdr:sp macro="" textlink="">
          <xdr:nvSpPr>
            <xdr:cNvPr id="7171" name="Option Button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Mesmo range do instrumento</a:t>
              </a:r>
            </a:p>
          </xdr:txBody>
        </xdr:sp>
        <xdr:clientData/>
      </xdr:twoCellAnchor>
    </mc:Choice>
    <mc:Fallback/>
  </mc:AlternateContent>
  <xdr:oneCellAnchor>
    <xdr:from>
      <xdr:col>6</xdr:col>
      <xdr:colOff>295275</xdr:colOff>
      <xdr:row>8</xdr:row>
      <xdr:rowOff>109537</xdr:rowOff>
    </xdr:from>
    <xdr:ext cx="516808" cy="3222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CaixaDeTexto 22">
              <a:extLst>
                <a:ext uri="{FF2B5EF4-FFF2-40B4-BE49-F238E27FC236}">
                  <a16:creationId xmlns:a16="http://schemas.microsoft.com/office/drawing/2014/main" id="{00000000-0008-0000-0300-000017000000}"/>
                </a:ext>
              </a:extLst>
            </xdr:cNvPr>
            <xdr:cNvSpPr txBox="1"/>
          </xdr:nvSpPr>
          <xdr:spPr>
            <a:xfrm>
              <a:off x="3552825" y="1528762"/>
              <a:ext cx="516808" cy="3222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05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pt-BR" sz="1050" b="0" i="1">
                        <a:latin typeface="Cambria Math" panose="02040503050406030204" pitchFamily="18" charset="0"/>
                      </a:rPr>
                      <m:t>𝑙𝑡𝑢𝑟𝑎</m:t>
                    </m:r>
                  </m:oMath>
                </m:oMathPara>
              </a14:m>
              <a:endParaRPr lang="pt-BR" sz="1050" b="0" i="1"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050" b="0" i="1">
                        <a:latin typeface="Cambria Math" panose="02040503050406030204" pitchFamily="18" charset="0"/>
                      </a:rPr>
                      <m:t>𝑚𝑒𝑑𝑖𝑑𝑎</m:t>
                    </m:r>
                  </m:oMath>
                </m:oMathPara>
              </a14:m>
              <a:endParaRPr lang="pt-BR" sz="1050"/>
            </a:p>
          </xdr:txBody>
        </xdr:sp>
      </mc:Choice>
      <mc:Fallback xmlns="">
        <xdr:sp macro="" textlink="">
          <xdr:nvSpPr>
            <xdr:cNvPr id="23" name="CaixaDeTexto 22"/>
            <xdr:cNvSpPr txBox="1"/>
          </xdr:nvSpPr>
          <xdr:spPr>
            <a:xfrm>
              <a:off x="3552825" y="1528762"/>
              <a:ext cx="516808" cy="3222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050" i="0">
                  <a:latin typeface="Cambria Math" panose="02040503050406030204" pitchFamily="18" charset="0"/>
                </a:rPr>
                <a:t>𝑎</a:t>
              </a:r>
              <a:r>
                <a:rPr lang="pt-BR" sz="1050" b="0" i="0">
                  <a:latin typeface="Cambria Math" panose="02040503050406030204" pitchFamily="18" charset="0"/>
                </a:rPr>
                <a:t>𝑙𝑡𝑢𝑟𝑎</a:t>
              </a:r>
              <a:endParaRPr lang="pt-BR" sz="1050" b="0" i="1">
                <a:latin typeface="Cambria Math" panose="02040503050406030204" pitchFamily="18" charset="0"/>
              </a:endParaRPr>
            </a:p>
            <a:p>
              <a:pPr/>
              <a:r>
                <a:rPr lang="pt-BR" sz="1050" b="0" i="0">
                  <a:latin typeface="Cambria Math" panose="02040503050406030204" pitchFamily="18" charset="0"/>
                </a:rPr>
                <a:t> 𝑚𝑒𝑑𝑖𝑑𝑎</a:t>
              </a:r>
              <a:endParaRPr lang="pt-BR" sz="1050"/>
            </a:p>
          </xdr:txBody>
        </xdr:sp>
      </mc:Fallback>
    </mc:AlternateContent>
    <xdr:clientData/>
  </xdr:oneCellAnchor>
  <xdr:oneCellAnchor>
    <xdr:from>
      <xdr:col>4</xdr:col>
      <xdr:colOff>485775</xdr:colOff>
      <xdr:row>9</xdr:row>
      <xdr:rowOff>128587</xdr:rowOff>
    </xdr:from>
    <xdr:ext cx="419923" cy="3222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CaixaDeTexto 23">
              <a:extLst>
                <a:ext uri="{FF2B5EF4-FFF2-40B4-BE49-F238E27FC236}">
                  <a16:creationId xmlns:a16="http://schemas.microsoft.com/office/drawing/2014/main" id="{00000000-0008-0000-0300-000018000000}"/>
                </a:ext>
              </a:extLst>
            </xdr:cNvPr>
            <xdr:cNvSpPr txBox="1"/>
          </xdr:nvSpPr>
          <xdr:spPr>
            <a:xfrm>
              <a:off x="2514600" y="1738312"/>
              <a:ext cx="419923" cy="3222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05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pt-BR" sz="1050" b="0" i="1">
                        <a:latin typeface="Cambria Math" panose="02040503050406030204" pitchFamily="18" charset="0"/>
                      </a:rPr>
                      <m:t>𝑙𝑡𝑢𝑟𝑎</m:t>
                    </m:r>
                  </m:oMath>
                </m:oMathPara>
              </a14:m>
              <a:endParaRPr lang="pt-BR" sz="1050" b="0" i="1"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050" b="0" i="1">
                        <a:latin typeface="Cambria Math" panose="02040503050406030204" pitchFamily="18" charset="0"/>
                      </a:rPr>
                      <m:t>𝑡𝑜𝑡𝑎𝑙</m:t>
                    </m:r>
                  </m:oMath>
                </m:oMathPara>
              </a14:m>
              <a:endParaRPr lang="pt-BR" sz="1050"/>
            </a:p>
          </xdr:txBody>
        </xdr:sp>
      </mc:Choice>
      <mc:Fallback xmlns="">
        <xdr:sp macro="" textlink="">
          <xdr:nvSpPr>
            <xdr:cNvPr id="24" name="CaixaDeTexto 23"/>
            <xdr:cNvSpPr txBox="1"/>
          </xdr:nvSpPr>
          <xdr:spPr>
            <a:xfrm>
              <a:off x="2514600" y="1738312"/>
              <a:ext cx="419923" cy="3222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050" i="0">
                  <a:latin typeface="Cambria Math" panose="02040503050406030204" pitchFamily="18" charset="0"/>
                </a:rPr>
                <a:t>𝑎</a:t>
              </a:r>
              <a:r>
                <a:rPr lang="pt-BR" sz="1050" b="0" i="0">
                  <a:latin typeface="Cambria Math" panose="02040503050406030204" pitchFamily="18" charset="0"/>
                </a:rPr>
                <a:t>𝑙𝑡𝑢𝑟𝑎</a:t>
              </a:r>
              <a:endParaRPr lang="pt-BR" sz="1050" b="0" i="1">
                <a:latin typeface="Cambria Math" panose="02040503050406030204" pitchFamily="18" charset="0"/>
              </a:endParaRPr>
            </a:p>
            <a:p>
              <a:pPr/>
              <a:r>
                <a:rPr lang="pt-BR" sz="1050" b="0" i="0">
                  <a:latin typeface="Cambria Math" panose="02040503050406030204" pitchFamily="18" charset="0"/>
                </a:rPr>
                <a:t> 𝑡𝑜𝑡𝑎𝑙</a:t>
              </a:r>
              <a:endParaRPr lang="pt-BR" sz="1050"/>
            </a:p>
          </xdr:txBody>
        </xdr:sp>
      </mc:Fallback>
    </mc:AlternateContent>
    <xdr:clientData/>
  </xdr:oneCellAnchor>
  <xdr:twoCellAnchor editAs="oneCell">
    <xdr:from>
      <xdr:col>11</xdr:col>
      <xdr:colOff>333375</xdr:colOff>
      <xdr:row>7</xdr:row>
      <xdr:rowOff>167891</xdr:rowOff>
    </xdr:from>
    <xdr:to>
      <xdr:col>12</xdr:col>
      <xdr:colOff>76200</xdr:colOff>
      <xdr:row>10</xdr:row>
      <xdr:rowOff>149599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396616"/>
          <a:ext cx="200025" cy="562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19050</xdr:colOff>
      <xdr:row>8</xdr:row>
      <xdr:rowOff>147637</xdr:rowOff>
    </xdr:from>
    <xdr:ext cx="139717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aixaDeTexto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SpPr txBox="1"/>
          </xdr:nvSpPr>
          <xdr:spPr>
            <a:xfrm>
              <a:off x="5819775" y="1566862"/>
              <a:ext cx="139717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40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pt-BR" sz="1400"/>
            </a:p>
          </xdr:txBody>
        </xdr:sp>
      </mc:Choice>
      <mc:Fallback xmlns="">
        <xdr:sp macro="" textlink="">
          <xdr:nvSpPr>
            <xdr:cNvPr id="9" name="CaixaDeTexto 8"/>
            <xdr:cNvSpPr txBox="1"/>
          </xdr:nvSpPr>
          <xdr:spPr>
            <a:xfrm>
              <a:off x="5819775" y="1566862"/>
              <a:ext cx="139717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400" i="0">
                  <a:latin typeface="Cambria Math" panose="02040503050406030204" pitchFamily="18" charset="0"/>
                </a:rPr>
                <a:t>𝐿</a:t>
              </a:r>
              <a:endParaRPr lang="pt-BR" sz="1400"/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</xdr:row>
          <xdr:rowOff>85725</xdr:rowOff>
        </xdr:from>
        <xdr:to>
          <xdr:col>22</xdr:col>
          <xdr:colOff>266700</xdr:colOff>
          <xdr:row>15</xdr:row>
          <xdr:rowOff>152400</xdr:rowOff>
        </xdr:to>
        <xdr:sp macro="" textlink="">
          <xdr:nvSpPr>
            <xdr:cNvPr id="7180" name="Group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Algoritmo: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13</xdr:row>
          <xdr:rowOff>9525</xdr:rowOff>
        </xdr:from>
        <xdr:to>
          <xdr:col>22</xdr:col>
          <xdr:colOff>28575</xdr:colOff>
          <xdr:row>14</xdr:row>
          <xdr:rowOff>38100</xdr:rowOff>
        </xdr:to>
        <xdr:sp macro="" textlink="">
          <xdr:nvSpPr>
            <xdr:cNvPr id="7181" name="Option Button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14</xdr:row>
          <xdr:rowOff>47625</xdr:rowOff>
        </xdr:from>
        <xdr:to>
          <xdr:col>22</xdr:col>
          <xdr:colOff>28575</xdr:colOff>
          <xdr:row>15</xdr:row>
          <xdr:rowOff>76200</xdr:rowOff>
        </xdr:to>
        <xdr:sp macro="" textlink="">
          <xdr:nvSpPr>
            <xdr:cNvPr id="7182" name="Option Button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Independente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17</xdr:row>
          <xdr:rowOff>76200</xdr:rowOff>
        </xdr:from>
        <xdr:to>
          <xdr:col>22</xdr:col>
          <xdr:colOff>257175</xdr:colOff>
          <xdr:row>20</xdr:row>
          <xdr:rowOff>142875</xdr:rowOff>
        </xdr:to>
        <xdr:sp macro="" textlink="">
          <xdr:nvSpPr>
            <xdr:cNvPr id="7183" name="Group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Base tempo do controlador: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18</xdr:row>
          <xdr:rowOff>19050</xdr:rowOff>
        </xdr:from>
        <xdr:to>
          <xdr:col>22</xdr:col>
          <xdr:colOff>28575</xdr:colOff>
          <xdr:row>19</xdr:row>
          <xdr:rowOff>47625</xdr:rowOff>
        </xdr:to>
        <xdr:sp macro="" textlink="">
          <xdr:nvSpPr>
            <xdr:cNvPr id="7184" name="Option Button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19</xdr:row>
          <xdr:rowOff>66675</xdr:rowOff>
        </xdr:from>
        <xdr:to>
          <xdr:col>22</xdr:col>
          <xdr:colOff>28575</xdr:colOff>
          <xdr:row>20</xdr:row>
          <xdr:rowOff>95250</xdr:rowOff>
        </xdr:to>
        <xdr:sp macro="" textlink="">
          <xdr:nvSpPr>
            <xdr:cNvPr id="7185" name="Option Button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minuto</a:t>
              </a:r>
            </a:p>
          </xdr:txBody>
        </xdr:sp>
        <xdr:clientData/>
      </xdr:twoCellAnchor>
    </mc:Choice>
    <mc:Fallback/>
  </mc:AlternateContent>
  <xdr:oneCellAnchor>
    <xdr:from>
      <xdr:col>13</xdr:col>
      <xdr:colOff>266700</xdr:colOff>
      <xdr:row>18</xdr:row>
      <xdr:rowOff>142875</xdr:rowOff>
    </xdr:from>
    <xdr:ext cx="1280479" cy="56509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CaixaDeTexto 33">
              <a:extLst>
                <a:ext uri="{FF2B5EF4-FFF2-40B4-BE49-F238E27FC236}">
                  <a16:creationId xmlns:a16="http://schemas.microsoft.com/office/drawing/2014/main" id="{00000000-0008-0000-0300-000022000000}"/>
                </a:ext>
              </a:extLst>
            </xdr:cNvPr>
            <xdr:cNvSpPr txBox="1"/>
          </xdr:nvSpPr>
          <xdr:spPr>
            <a:xfrm>
              <a:off x="6838950" y="3476625"/>
              <a:ext cx="1280479" cy="5650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400" i="1">
                        <a:latin typeface="Cambria Math" panose="02040503050406030204" pitchFamily="18" charset="0"/>
                      </a:rPr>
                      <m:t>𝐿</m:t>
                    </m:r>
                    <m:r>
                      <a:rPr lang="pt-BR" sz="14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𝑄</m:t>
                            </m:r>
                          </m:e>
                          <m:sub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á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t-BR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𝑉</m:t>
                            </m:r>
                          </m:e>
                          <m:sub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á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sub>
                        </m:sSub>
                      </m:den>
                    </m:f>
                    <m:nary>
                      <m:naryPr>
                        <m:limLoc m:val="undOvr"/>
                        <m:subHide m:val="on"/>
                        <m:supHide m:val="on"/>
                        <m:ctrlPr>
                          <a:rPr lang="pt-BR" sz="1400" b="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𝐶𝑂𝑑𝑡</m:t>
                        </m:r>
                      </m:e>
                    </m:nary>
                  </m:oMath>
                </m:oMathPara>
              </a14:m>
              <a:endParaRPr lang="pt-BR" sz="1400"/>
            </a:p>
          </xdr:txBody>
        </xdr:sp>
      </mc:Choice>
      <mc:Fallback xmlns="">
        <xdr:sp macro="" textlink="">
          <xdr:nvSpPr>
            <xdr:cNvPr id="34" name="CaixaDeTexto 33"/>
            <xdr:cNvSpPr txBox="1"/>
          </xdr:nvSpPr>
          <xdr:spPr>
            <a:xfrm>
              <a:off x="6838950" y="3476625"/>
              <a:ext cx="1280479" cy="5650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400" i="0">
                  <a:latin typeface="Cambria Math" panose="02040503050406030204" pitchFamily="18" charset="0"/>
                </a:rPr>
                <a:t>𝐿</a:t>
              </a:r>
              <a:r>
                <a:rPr lang="pt-BR" sz="1400" b="0" i="0">
                  <a:latin typeface="Cambria Math" panose="02040503050406030204" pitchFamily="18" charset="0"/>
                </a:rPr>
                <a:t>=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𝑄_𝑚á𝑥</a:t>
              </a:r>
              <a:r>
                <a:rPr lang="pt-BR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𝑉_𝑚á𝑥 </a:t>
              </a:r>
              <a:r>
                <a:rPr lang="pt-BR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pt-BR" sz="1400" b="0" i="0">
                  <a:latin typeface="Cambria Math" panose="02040503050406030204" pitchFamily="18" charset="0"/>
                </a:rPr>
                <a:t>∫1▒𝐶𝑂𝑑𝑡</a:t>
              </a:r>
              <a:endParaRPr lang="pt-BR" sz="1400"/>
            </a:p>
          </xdr:txBody>
        </xdr:sp>
      </mc:Fallback>
    </mc:AlternateContent>
    <xdr:clientData/>
  </xdr:oneCellAnchor>
  <xdr:oneCellAnchor>
    <xdr:from>
      <xdr:col>13</xdr:col>
      <xdr:colOff>266700</xdr:colOff>
      <xdr:row>17</xdr:row>
      <xdr:rowOff>66675</xdr:rowOff>
    </xdr:from>
    <xdr:ext cx="1478546" cy="1878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CaixaDeTexto 34">
              <a:extLst>
                <a:ext uri="{FF2B5EF4-FFF2-40B4-BE49-F238E27FC236}">
                  <a16:creationId xmlns:a16="http://schemas.microsoft.com/office/drawing/2014/main" id="{00000000-0008-0000-0300-000023000000}"/>
                </a:ext>
              </a:extLst>
            </xdr:cNvPr>
            <xdr:cNvSpPr txBox="1"/>
          </xdr:nvSpPr>
          <xdr:spPr>
            <a:xfrm>
              <a:off x="6838950" y="3209925"/>
              <a:ext cx="1478546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200" b="0" i="1">
                        <a:latin typeface="Cambria Math" panose="02040503050406030204" pitchFamily="18" charset="0"/>
                      </a:rPr>
                      <m:t>𝑃𝑟𝑜𝑐𝑒𝑠𝑠𝑜</m:t>
                    </m:r>
                    <m:r>
                      <a:rPr lang="pt-BR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200" b="0" i="1">
                        <a:latin typeface="Cambria Math" panose="02040503050406030204" pitchFamily="18" charset="0"/>
                      </a:rPr>
                      <m:t>𝐼𝑛𝑡𝑒𝑔𝑟𝑎𝑑𝑜𝑟</m:t>
                    </m:r>
                  </m:oMath>
                </m:oMathPara>
              </a14:m>
              <a:endParaRPr lang="pt-BR" sz="1200"/>
            </a:p>
          </xdr:txBody>
        </xdr:sp>
      </mc:Choice>
      <mc:Fallback xmlns="">
        <xdr:sp macro="" textlink="">
          <xdr:nvSpPr>
            <xdr:cNvPr id="35" name="CaixaDeTexto 34"/>
            <xdr:cNvSpPr txBox="1"/>
          </xdr:nvSpPr>
          <xdr:spPr>
            <a:xfrm>
              <a:off x="6838950" y="3209925"/>
              <a:ext cx="1478546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200" b="0" i="0">
                  <a:latin typeface="Cambria Math" panose="02040503050406030204" pitchFamily="18" charset="0"/>
                </a:rPr>
                <a:t>𝑃𝑟𝑜𝑐𝑒𝑠𝑠𝑜 𝐼𝑛𝑡𝑒𝑔𝑟𝑎𝑑𝑜𝑟</a:t>
              </a:r>
              <a:endParaRPr lang="pt-BR" sz="1200"/>
            </a:p>
          </xdr:txBody>
        </xdr:sp>
      </mc:Fallback>
    </mc:AlternateContent>
    <xdr:clientData/>
  </xdr:oneCellAnchor>
  <xdr:oneCellAnchor>
    <xdr:from>
      <xdr:col>16</xdr:col>
      <xdr:colOff>114300</xdr:colOff>
      <xdr:row>18</xdr:row>
      <xdr:rowOff>114300</xdr:rowOff>
    </xdr:from>
    <xdr:ext cx="657231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CaixaDeTexto 35">
              <a:extLst>
                <a:ext uri="{FF2B5EF4-FFF2-40B4-BE49-F238E27FC236}">
                  <a16:creationId xmlns:a16="http://schemas.microsoft.com/office/drawing/2014/main" id="{00000000-0008-0000-0300-000024000000}"/>
                </a:ext>
              </a:extLst>
            </xdr:cNvPr>
            <xdr:cNvSpPr txBox="1"/>
          </xdr:nvSpPr>
          <xdr:spPr>
            <a:xfrm>
              <a:off x="8515350" y="3448050"/>
              <a:ext cx="657231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lang="pt-BR" sz="14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pt-BR" sz="14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𝛾</m:t>
                    </m:r>
                    <m:r>
                      <a:rPr lang="pt-BR" sz="14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pt-BR" sz="1400"/>
            </a:p>
          </xdr:txBody>
        </xdr:sp>
      </mc:Choice>
      <mc:Fallback xmlns="">
        <xdr:sp macro="" textlink="">
          <xdr:nvSpPr>
            <xdr:cNvPr id="36" name="CaixaDeTexto 35"/>
            <xdr:cNvSpPr txBox="1"/>
          </xdr:nvSpPr>
          <xdr:spPr>
            <a:xfrm>
              <a:off x="8515350" y="3448050"/>
              <a:ext cx="657231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400" b="0" i="0">
                  <a:latin typeface="Cambria Math" panose="02040503050406030204" pitchFamily="18" charset="0"/>
                </a:rPr>
                <a:t>𝑄_𝑠=</a:t>
              </a:r>
              <a:r>
                <a:rPr lang="pt-BR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𝛾𝐿</a:t>
              </a:r>
              <a:endParaRPr lang="pt-BR" sz="1400"/>
            </a:p>
          </xdr:txBody>
        </xdr:sp>
      </mc:Fallback>
    </mc:AlternateContent>
    <xdr:clientData/>
  </xdr:oneCellAnchor>
  <xdr:oneCellAnchor>
    <xdr:from>
      <xdr:col>16</xdr:col>
      <xdr:colOff>114300</xdr:colOff>
      <xdr:row>20</xdr:row>
      <xdr:rowOff>47625</xdr:rowOff>
    </xdr:from>
    <xdr:ext cx="1705082" cy="5473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CaixaDeTexto 36">
              <a:extLst>
                <a:ext uri="{FF2B5EF4-FFF2-40B4-BE49-F238E27FC236}">
                  <a16:creationId xmlns:a16="http://schemas.microsoft.com/office/drawing/2014/main" id="{00000000-0008-0000-0300-000025000000}"/>
                </a:ext>
              </a:extLst>
            </xdr:cNvPr>
            <xdr:cNvSpPr txBox="1"/>
          </xdr:nvSpPr>
          <xdr:spPr>
            <a:xfrm>
              <a:off x="8515350" y="3762375"/>
              <a:ext cx="1705082" cy="5473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f>
                          <m:fPr>
                            <m:type m:val="skw"/>
                            <m:ctrlPr>
                              <a:rPr lang="pt-BR" sz="14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𝑚</m:t>
                                </m:r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á</m:t>
                                </m:r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𝑥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pt-BR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𝑄</m:t>
                                </m:r>
                              </m:e>
                              <m:sub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𝑚</m:t>
                                </m:r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á</m:t>
                                </m:r>
                                <m:r>
                                  <a:rPr lang="pt-B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𝑥</m:t>
                                </m:r>
                              </m:sub>
                            </m:sSub>
                          </m:den>
                        </m:f>
                      </m:num>
                      <m:den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𝛾</m:t>
                        </m:r>
                      </m:den>
                    </m:f>
                    <m:f>
                      <m:fPr>
                        <m:ctrlPr>
                          <a:rPr lang="pt-BR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400" i="1">
                            <a:latin typeface="Cambria Math" panose="02040503050406030204" pitchFamily="18" charset="0"/>
                          </a:rPr>
                          <m:t>𝑑</m:t>
                        </m:r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𝐿</m:t>
                        </m:r>
                      </m:num>
                      <m:den>
                        <m:r>
                          <a:rPr lang="pt-BR" sz="1400" i="1">
                            <a:latin typeface="Cambria Math" panose="02040503050406030204" pitchFamily="18" charset="0"/>
                          </a:rPr>
                          <m:t>𝑑</m:t>
                        </m:r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den>
                    </m:f>
                    <m:r>
                      <a:rPr lang="pt-BR" sz="14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pt-BR" sz="1400" b="0" i="1">
                        <a:latin typeface="Cambria Math" panose="02040503050406030204" pitchFamily="18" charset="0"/>
                      </a:rPr>
                      <m:t>𝐿</m:t>
                    </m:r>
                    <m:r>
                      <a:rPr lang="pt-BR" sz="14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400" b="0" i="1">
                            <a:latin typeface="Cambria Math" panose="02040503050406030204" pitchFamily="18" charset="0"/>
                          </a:rPr>
                          <m:t>𝐶𝑂</m:t>
                        </m:r>
                      </m:num>
                      <m:den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𝛾</m:t>
                        </m:r>
                      </m:den>
                    </m:f>
                  </m:oMath>
                </m:oMathPara>
              </a14:m>
              <a:endParaRPr lang="pt-BR" sz="1400"/>
            </a:p>
          </xdr:txBody>
        </xdr:sp>
      </mc:Choice>
      <mc:Fallback xmlns="">
        <xdr:sp macro="" textlink="">
          <xdr:nvSpPr>
            <xdr:cNvPr id="37" name="CaixaDeTexto 36"/>
            <xdr:cNvSpPr txBox="1"/>
          </xdr:nvSpPr>
          <xdr:spPr>
            <a:xfrm>
              <a:off x="8515350" y="3762375"/>
              <a:ext cx="1705082" cy="5473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400" i="0">
                  <a:latin typeface="Cambria Math" panose="02040503050406030204" pitchFamily="18" charset="0"/>
                </a:rPr>
                <a:t>(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𝑉_𝑚á𝑥</a:t>
              </a:r>
              <a:r>
                <a:rPr lang="pt-BR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⁄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𝑄_𝑚á𝑥 </a:t>
              </a:r>
              <a:r>
                <a:rPr lang="pt-BR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𝛾</a:t>
              </a:r>
              <a:r>
                <a:rPr lang="pt-BR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pt-BR" sz="1400" i="0">
                  <a:latin typeface="Cambria Math" panose="02040503050406030204" pitchFamily="18" charset="0"/>
                </a:rPr>
                <a:t> 𝑑</a:t>
              </a:r>
              <a:r>
                <a:rPr lang="pt-BR" sz="1400" b="0" i="0">
                  <a:latin typeface="Cambria Math" panose="02040503050406030204" pitchFamily="18" charset="0"/>
                </a:rPr>
                <a:t>𝐿/</a:t>
              </a:r>
              <a:r>
                <a:rPr lang="pt-BR" sz="1400" i="0">
                  <a:latin typeface="Cambria Math" panose="02040503050406030204" pitchFamily="18" charset="0"/>
                </a:rPr>
                <a:t>𝑑</a:t>
              </a:r>
              <a:r>
                <a:rPr lang="pt-BR" sz="1400" b="0" i="0">
                  <a:latin typeface="Cambria Math" panose="02040503050406030204" pitchFamily="18" charset="0"/>
                </a:rPr>
                <a:t>𝑡+𝐿=𝐶𝑂/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𝛾</a:t>
              </a:r>
              <a:endParaRPr lang="pt-BR" sz="1400"/>
            </a:p>
          </xdr:txBody>
        </xdr:sp>
      </mc:Fallback>
    </mc:AlternateContent>
    <xdr:clientData/>
  </xdr:oneCellAnchor>
  <xdr:oneCellAnchor>
    <xdr:from>
      <xdr:col>16</xdr:col>
      <xdr:colOff>123825</xdr:colOff>
      <xdr:row>17</xdr:row>
      <xdr:rowOff>85725</xdr:rowOff>
    </xdr:from>
    <xdr:ext cx="113781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CaixaDeTexto 37">
              <a:extLst>
                <a:ext uri="{FF2B5EF4-FFF2-40B4-BE49-F238E27FC236}">
                  <a16:creationId xmlns:a16="http://schemas.microsoft.com/office/drawing/2014/main" id="{00000000-0008-0000-0300-000026000000}"/>
                </a:ext>
              </a:extLst>
            </xdr:cNvPr>
            <xdr:cNvSpPr txBox="1"/>
          </xdr:nvSpPr>
          <xdr:spPr>
            <a:xfrm>
              <a:off x="8524875" y="3228975"/>
              <a:ext cx="113781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𝐴𝑢𝑡𝑜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𝑅𝑒𝑔𝑢𝑙𝑎𝑡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ó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𝑟𝑖𝑜</m:t>
                    </m:r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38" name="CaixaDeTexto 37"/>
            <xdr:cNvSpPr txBox="1"/>
          </xdr:nvSpPr>
          <xdr:spPr>
            <a:xfrm>
              <a:off x="8524875" y="3228975"/>
              <a:ext cx="113781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𝐴𝑢𝑡𝑜 𝑅𝑒𝑔𝑢𝑙𝑎𝑡ó𝑟𝑖𝑜</a:t>
              </a:r>
              <a:endParaRPr lang="pt-BR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145279</xdr:rowOff>
    </xdr:from>
    <xdr:to>
      <xdr:col>7</xdr:col>
      <xdr:colOff>408849</xdr:colOff>
      <xdr:row>22</xdr:row>
      <xdr:rowOff>189837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35779"/>
          <a:ext cx="4437924" cy="4045058"/>
        </a:xfrm>
        <a:prstGeom prst="rect">
          <a:avLst/>
        </a:prstGeom>
      </xdr:spPr>
    </xdr:pic>
    <xdr:clientData/>
  </xdr:twoCellAnchor>
  <xdr:twoCellAnchor editAs="oneCell">
    <xdr:from>
      <xdr:col>10</xdr:col>
      <xdr:colOff>12367</xdr:colOff>
      <xdr:row>1</xdr:row>
      <xdr:rowOff>85725</xdr:rowOff>
    </xdr:from>
    <xdr:to>
      <xdr:col>17</xdr:col>
      <xdr:colOff>599307</xdr:colOff>
      <xdr:row>23</xdr:row>
      <xdr:rowOff>56492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8367" y="276225"/>
          <a:ext cx="4854140" cy="41617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123825</xdr:rowOff>
    </xdr:from>
    <xdr:to>
      <xdr:col>13</xdr:col>
      <xdr:colOff>151428</xdr:colOff>
      <xdr:row>20</xdr:row>
      <xdr:rowOff>123373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314325"/>
          <a:ext cx="7771428" cy="36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20</xdr:row>
      <xdr:rowOff>114300</xdr:rowOff>
    </xdr:from>
    <xdr:to>
      <xdr:col>13</xdr:col>
      <xdr:colOff>18103</xdr:colOff>
      <xdr:row>40</xdr:row>
      <xdr:rowOff>18586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5" y="3924300"/>
          <a:ext cx="7571428" cy="37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42</xdr:row>
      <xdr:rowOff>47625</xdr:rowOff>
    </xdr:from>
    <xdr:to>
      <xdr:col>13</xdr:col>
      <xdr:colOff>284781</xdr:colOff>
      <xdr:row>61</xdr:row>
      <xdr:rowOff>75744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7200" y="8048625"/>
          <a:ext cx="7752381" cy="36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0" Type="http://schemas.openxmlformats.org/officeDocument/2006/relationships/ctrlProp" Target="../ctrlProps/ctrlProp26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O16"/>
  <sheetViews>
    <sheetView showGridLines="0" tabSelected="1" workbookViewId="0">
      <selection activeCell="L4" sqref="L4:O4"/>
    </sheetView>
  </sheetViews>
  <sheetFormatPr defaultRowHeight="15" x14ac:dyDescent="0.25"/>
  <cols>
    <col min="3" max="3" width="10.85546875" customWidth="1"/>
    <col min="4" max="4" width="13.7109375" customWidth="1"/>
    <col min="7" max="7" width="14.140625" customWidth="1"/>
    <col min="8" max="8" width="12" customWidth="1"/>
    <col min="9" max="9" width="10.85546875" customWidth="1"/>
    <col min="10" max="10" width="11.5703125" customWidth="1"/>
    <col min="13" max="13" width="13.140625" customWidth="1"/>
    <col min="15" max="15" width="14.140625" customWidth="1"/>
  </cols>
  <sheetData>
    <row r="1" spans="2:15" ht="36" x14ac:dyDescent="0.55000000000000004">
      <c r="B1" s="31" t="s">
        <v>39</v>
      </c>
    </row>
    <row r="2" spans="2:15" ht="23.25" x14ac:dyDescent="0.35">
      <c r="B2" s="30" t="s">
        <v>40</v>
      </c>
    </row>
    <row r="3" spans="2:15" ht="15.75" thickBot="1" x14ac:dyDescent="0.3"/>
    <row r="4" spans="2:15" ht="56.25" customHeight="1" x14ac:dyDescent="0.25">
      <c r="B4" s="64" t="s">
        <v>41</v>
      </c>
      <c r="C4" s="65"/>
      <c r="D4" s="65"/>
      <c r="E4" s="66"/>
      <c r="G4" s="64" t="s">
        <v>42</v>
      </c>
      <c r="H4" s="65"/>
      <c r="I4" s="65"/>
      <c r="J4" s="66"/>
      <c r="K4" s="33"/>
      <c r="L4" s="64" t="s">
        <v>43</v>
      </c>
      <c r="M4" s="65"/>
      <c r="N4" s="65"/>
      <c r="O4" s="66"/>
    </row>
    <row r="5" spans="2:15" x14ac:dyDescent="0.25">
      <c r="B5" s="32"/>
      <c r="C5" s="33"/>
      <c r="D5" s="33"/>
      <c r="E5" s="34"/>
      <c r="G5" s="32"/>
      <c r="H5" s="33"/>
      <c r="I5" s="33"/>
      <c r="J5" s="34"/>
      <c r="L5" s="32"/>
      <c r="M5" s="33"/>
      <c r="N5" s="33"/>
      <c r="O5" s="34"/>
    </row>
    <row r="6" spans="2:15" x14ac:dyDescent="0.25">
      <c r="B6" s="32"/>
      <c r="C6" s="33"/>
      <c r="D6" s="33"/>
      <c r="E6" s="34"/>
      <c r="G6" s="32"/>
      <c r="H6" s="33"/>
      <c r="I6" s="33"/>
      <c r="J6" s="34"/>
      <c r="L6" s="32"/>
      <c r="M6" s="33"/>
      <c r="N6" s="33"/>
      <c r="O6" s="34"/>
    </row>
    <row r="7" spans="2:15" x14ac:dyDescent="0.25">
      <c r="B7" s="32"/>
      <c r="C7" s="33"/>
      <c r="D7" s="33"/>
      <c r="E7" s="34"/>
      <c r="G7" s="32"/>
      <c r="H7" s="33"/>
      <c r="I7" s="33"/>
      <c r="J7" s="34"/>
      <c r="L7" s="32"/>
      <c r="M7" s="33"/>
      <c r="N7" s="33"/>
      <c r="O7" s="34"/>
    </row>
    <row r="8" spans="2:15" x14ac:dyDescent="0.25">
      <c r="B8" s="32"/>
      <c r="C8" s="33"/>
      <c r="D8" s="33"/>
      <c r="E8" s="34"/>
      <c r="G8" s="32"/>
      <c r="H8" s="33"/>
      <c r="I8" s="33"/>
      <c r="J8" s="34"/>
      <c r="L8" s="32"/>
      <c r="M8" s="33"/>
      <c r="N8" s="33"/>
      <c r="O8" s="34"/>
    </row>
    <row r="9" spans="2:15" x14ac:dyDescent="0.25">
      <c r="B9" s="32"/>
      <c r="C9" s="33"/>
      <c r="D9" s="33"/>
      <c r="E9" s="34"/>
      <c r="G9" s="32"/>
      <c r="H9" s="33"/>
      <c r="I9" s="33"/>
      <c r="J9" s="34"/>
      <c r="L9" s="32"/>
      <c r="M9" s="33"/>
      <c r="N9" s="33"/>
      <c r="O9" s="34"/>
    </row>
    <row r="10" spans="2:15" x14ac:dyDescent="0.25">
      <c r="B10" s="32"/>
      <c r="C10" s="33"/>
      <c r="D10" s="33"/>
      <c r="E10" s="34"/>
      <c r="G10" s="32"/>
      <c r="H10" s="33"/>
      <c r="I10" s="33"/>
      <c r="J10" s="34"/>
      <c r="L10" s="32"/>
      <c r="M10" s="33"/>
      <c r="N10" s="33"/>
      <c r="O10" s="34"/>
    </row>
    <row r="11" spans="2:15" x14ac:dyDescent="0.25">
      <c r="B11" s="32"/>
      <c r="C11" s="33"/>
      <c r="D11" s="33"/>
      <c r="E11" s="34"/>
      <c r="G11" s="32"/>
      <c r="H11" s="33"/>
      <c r="I11" s="33"/>
      <c r="J11" s="34"/>
      <c r="L11" s="32"/>
      <c r="M11" s="33"/>
      <c r="N11" s="33"/>
      <c r="O11" s="34"/>
    </row>
    <row r="12" spans="2:15" x14ac:dyDescent="0.25">
      <c r="B12" s="32"/>
      <c r="C12" s="33"/>
      <c r="D12" s="33"/>
      <c r="E12" s="34"/>
      <c r="G12" s="32"/>
      <c r="H12" s="33"/>
      <c r="I12" s="33"/>
      <c r="J12" s="34"/>
      <c r="L12" s="32"/>
      <c r="M12" s="33"/>
      <c r="N12" s="33"/>
      <c r="O12" s="34"/>
    </row>
    <row r="13" spans="2:15" x14ac:dyDescent="0.25">
      <c r="B13" s="32"/>
      <c r="C13" s="33"/>
      <c r="D13" s="33"/>
      <c r="E13" s="34"/>
      <c r="G13" s="32"/>
      <c r="H13" s="33"/>
      <c r="I13" s="33"/>
      <c r="J13" s="34"/>
      <c r="L13" s="32"/>
      <c r="M13" s="33"/>
      <c r="N13" s="33"/>
      <c r="O13" s="34"/>
    </row>
    <row r="14" spans="2:15" x14ac:dyDescent="0.25">
      <c r="B14" s="32"/>
      <c r="C14" s="33"/>
      <c r="D14" s="33"/>
      <c r="E14" s="34"/>
      <c r="G14" s="32"/>
      <c r="H14" s="33"/>
      <c r="I14" s="33"/>
      <c r="J14" s="34"/>
      <c r="L14" s="32"/>
      <c r="M14" s="33"/>
      <c r="N14" s="33"/>
      <c r="O14" s="34"/>
    </row>
    <row r="15" spans="2:15" x14ac:dyDescent="0.25">
      <c r="B15" s="32"/>
      <c r="C15" s="33"/>
      <c r="D15" s="33"/>
      <c r="E15" s="34"/>
      <c r="G15" s="32"/>
      <c r="H15" s="33"/>
      <c r="I15" s="33"/>
      <c r="J15" s="34"/>
      <c r="L15" s="32"/>
      <c r="M15" s="33"/>
      <c r="N15" s="33"/>
      <c r="O15" s="34"/>
    </row>
    <row r="16" spans="2:15" ht="15.75" thickBot="1" x14ac:dyDescent="0.3">
      <c r="B16" s="35"/>
      <c r="C16" s="36"/>
      <c r="D16" s="36"/>
      <c r="E16" s="37"/>
      <c r="G16" s="35"/>
      <c r="H16" s="36"/>
      <c r="I16" s="36"/>
      <c r="J16" s="37"/>
      <c r="L16" s="35"/>
      <c r="M16" s="36"/>
      <c r="N16" s="36"/>
      <c r="O16" s="37"/>
    </row>
  </sheetData>
  <mergeCells count="3">
    <mergeCell ref="B4:E4"/>
    <mergeCell ref="G4:J4"/>
    <mergeCell ref="L4:O4"/>
  </mergeCells>
  <hyperlinks>
    <hyperlink ref="B4:E4" location="Integrador!A1" display="Controle de nível em tanques e caixas com bombeamento no duto de saída (Processo Integrador)" xr:uid="{00000000-0004-0000-0000-000000000000}"/>
    <hyperlink ref="G4:J4" location="Hibrido!A1" display="Hibrido!A1" xr:uid="{00000000-0004-0000-0000-000001000000}"/>
    <hyperlink ref="L4:O4" location="'Auto Regulatório'!A1" display="'Auto Regulatório'!A1" xr:uid="{00000000-0004-0000-0000-000002000000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T23"/>
  <sheetViews>
    <sheetView showGridLines="0" workbookViewId="0">
      <selection activeCell="F12" sqref="F12"/>
    </sheetView>
  </sheetViews>
  <sheetFormatPr defaultRowHeight="15" x14ac:dyDescent="0.25"/>
  <cols>
    <col min="1" max="1" width="2" style="39" customWidth="1"/>
    <col min="2" max="2" width="9.140625" style="39"/>
    <col min="3" max="4" width="9.140625" style="39" customWidth="1"/>
    <col min="5" max="5" width="9.28515625" style="39" customWidth="1"/>
    <col min="6" max="6" width="9" style="39" customWidth="1"/>
    <col min="7" max="7" width="6.42578125" style="39" customWidth="1"/>
    <col min="8" max="8" width="8.85546875" style="39" customWidth="1"/>
    <col min="9" max="9" width="9.42578125" style="39" customWidth="1"/>
    <col min="10" max="10" width="2.28515625" style="39" customWidth="1"/>
    <col min="11" max="11" width="9.140625" style="39"/>
    <col min="12" max="12" width="1.5703125" style="39" customWidth="1"/>
    <col min="13" max="13" width="11.5703125" style="39" customWidth="1"/>
    <col min="14" max="17" width="9.140625" style="39"/>
    <col min="18" max="18" width="9.28515625" style="39" customWidth="1"/>
    <col min="19" max="22" width="9.140625" style="39"/>
    <col min="23" max="23" width="12.42578125" style="39" bestFit="1" customWidth="1"/>
    <col min="24" max="16384" width="9.140625" style="39"/>
  </cols>
  <sheetData>
    <row r="1" spans="2:20" ht="8.25" customHeight="1" thickBot="1" x14ac:dyDescent="0.3"/>
    <row r="2" spans="2:20" ht="13.5" customHeight="1" x14ac:dyDescent="0.25">
      <c r="B2" s="40"/>
      <c r="C2" s="41"/>
      <c r="D2" s="41"/>
      <c r="E2" s="41"/>
      <c r="F2" s="101">
        <v>1</v>
      </c>
      <c r="G2" s="41"/>
      <c r="H2" s="41" t="s">
        <v>5</v>
      </c>
      <c r="I2" s="41"/>
      <c r="J2" s="41"/>
      <c r="K2" s="41"/>
      <c r="L2" s="41"/>
      <c r="M2" s="42"/>
    </row>
    <row r="3" spans="2:20" x14ac:dyDescent="0.25">
      <c r="B3" s="43"/>
      <c r="C3" s="44"/>
      <c r="D3" s="44"/>
      <c r="E3" s="44"/>
      <c r="F3" s="45"/>
      <c r="G3" s="45"/>
      <c r="H3" s="45"/>
      <c r="I3" s="45"/>
      <c r="J3" s="45"/>
      <c r="K3" s="61">
        <v>0</v>
      </c>
      <c r="L3" s="45"/>
      <c r="M3" s="46"/>
      <c r="O3" s="67" t="s">
        <v>15</v>
      </c>
      <c r="P3" s="67"/>
      <c r="Q3" s="67"/>
      <c r="R3" s="47">
        <f>60*60*F12/(K3-F15)</f>
        <v>-132</v>
      </c>
    </row>
    <row r="4" spans="2:20" x14ac:dyDescent="0.25">
      <c r="B4" s="48"/>
      <c r="C4" s="44"/>
      <c r="D4" s="44"/>
      <c r="E4" s="45"/>
      <c r="F4" s="45"/>
      <c r="G4" s="45"/>
      <c r="H4" s="45"/>
      <c r="I4" s="45"/>
      <c r="J4" s="45"/>
      <c r="K4" s="45"/>
      <c r="L4" s="45"/>
      <c r="M4" s="46"/>
      <c r="O4" s="67" t="str">
        <f>IF(F2=1,"Ki (seg^-1):","Ki ("&amp;F7&amp;"/seg/%):")</f>
        <v>Ki (seg^-1):</v>
      </c>
      <c r="P4" s="67"/>
      <c r="Q4" s="67"/>
      <c r="R4" s="49">
        <f>IF(F2=1,(1/R3),((C9-C8)/100)*(1/R3))</f>
        <v>-7.575757575757576E-3</v>
      </c>
    </row>
    <row r="5" spans="2:20" ht="15" customHeight="1" x14ac:dyDescent="0.25">
      <c r="B5" s="50"/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  <c r="N5" s="51"/>
    </row>
    <row r="6" spans="2:20" ht="15.75" x14ac:dyDescent="0.25">
      <c r="B6" s="50"/>
      <c r="C6" s="45"/>
      <c r="D6" s="45"/>
      <c r="E6" s="69"/>
      <c r="F6" s="69"/>
      <c r="G6" s="45"/>
      <c r="H6" s="45"/>
      <c r="I6" s="45"/>
      <c r="J6" s="45"/>
      <c r="K6" s="45"/>
      <c r="L6" s="45"/>
      <c r="M6" s="46"/>
      <c r="N6" s="51"/>
      <c r="O6" s="75" t="s">
        <v>14</v>
      </c>
      <c r="P6" s="75"/>
      <c r="Q6" s="75"/>
      <c r="R6" s="75"/>
      <c r="S6" s="52"/>
    </row>
    <row r="7" spans="2:20" x14ac:dyDescent="0.25">
      <c r="B7" s="68" t="s">
        <v>19</v>
      </c>
      <c r="C7" s="69"/>
      <c r="D7" s="69"/>
      <c r="E7" s="53" t="s">
        <v>26</v>
      </c>
      <c r="F7" s="61" t="s">
        <v>1</v>
      </c>
      <c r="G7" s="45"/>
      <c r="H7" s="45"/>
      <c r="I7" s="45"/>
      <c r="J7" s="45"/>
      <c r="K7" s="45"/>
      <c r="L7" s="45"/>
      <c r="M7" s="46"/>
      <c r="O7" s="76" t="s">
        <v>7</v>
      </c>
      <c r="P7" s="76"/>
      <c r="Q7" s="76"/>
      <c r="R7" s="63">
        <v>10</v>
      </c>
      <c r="S7" s="52" t="str">
        <f>"    Mínimo: "&amp;2*H19&amp;"s   Sugerido: "&amp;MAX(4*H19,H20)&amp;"s"</f>
        <v xml:space="preserve">    Mínimo: 2s   Sugerido: 5s</v>
      </c>
    </row>
    <row r="8" spans="2:20" x14ac:dyDescent="0.25">
      <c r="B8" s="54" t="s">
        <v>9</v>
      </c>
      <c r="C8" s="70">
        <v>0</v>
      </c>
      <c r="D8" s="70"/>
      <c r="F8" s="44"/>
      <c r="G8" s="45"/>
      <c r="H8" s="45"/>
      <c r="I8" s="45"/>
      <c r="J8" s="45"/>
      <c r="K8" s="45"/>
      <c r="L8" s="45"/>
      <c r="M8" s="46"/>
      <c r="O8" s="76" t="str">
        <f>IF(S18=1,T8,IF(F2=1,"Kp:","Kp (%/"&amp;F7&amp;"):"))</f>
        <v>Kc:</v>
      </c>
      <c r="P8" s="76"/>
      <c r="Q8" s="76"/>
      <c r="R8" s="55">
        <f>IF(S18=1,S8,S8)</f>
        <v>-23.999999999999996</v>
      </c>
      <c r="S8" s="56">
        <f>IF(H20&gt;=10*H19,(2*R7+H20)/(R4*R7^2),(2*(R7+H19)/(R4*(R7+H19)^2)))</f>
        <v>-23.999999999999996</v>
      </c>
      <c r="T8" s="56" t="str">
        <f>IF(F2=1,"Kc:","Kc (%/"&amp;F7&amp;"):")</f>
        <v>Kc:</v>
      </c>
    </row>
    <row r="9" spans="2:20" x14ac:dyDescent="0.25">
      <c r="B9" s="54" t="s">
        <v>8</v>
      </c>
      <c r="C9" s="70">
        <v>100</v>
      </c>
      <c r="D9" s="70"/>
      <c r="E9" s="45"/>
      <c r="G9" s="45"/>
      <c r="H9" s="45"/>
      <c r="I9" s="45"/>
      <c r="J9" s="45"/>
      <c r="K9" s="45"/>
      <c r="L9" s="45"/>
      <c r="M9" s="46"/>
      <c r="O9" s="76" t="str">
        <f>IF(S18=1,IF(P18=1,"Ti (seg):","Ti (min):"),IF(P18=1,"Ki (seg^-1):","Ki (min^-1):"))</f>
        <v>Ti (seg):</v>
      </c>
      <c r="P9" s="76"/>
      <c r="Q9" s="76"/>
      <c r="R9" s="55">
        <f>IF(S18=1,IF(P18=1,S9,S9/60),IF(P18=1,R8/S9,R8/(S9/60)))</f>
        <v>22</v>
      </c>
      <c r="S9" s="56">
        <f>IF(H20&gt;=10*H19,(2*R7+H20),(2*(R7+H19)))</f>
        <v>22</v>
      </c>
    </row>
    <row r="10" spans="2:20" x14ac:dyDescent="0.25"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6"/>
      <c r="O10" s="76" t="str">
        <f>IF(S18=1,IF(P18=1,"Td (seg):","Td (min):"),IF(P18=1,"Kd (seg)","Kd (min):"))</f>
        <v>Td (seg):</v>
      </c>
      <c r="P10" s="76"/>
      <c r="Q10" s="76"/>
      <c r="R10" s="55">
        <f>IF(S18=1,IF(P18=1,S10,S10/60),IF(P18=1,R8*S10,R8*(S10/60)))</f>
        <v>0</v>
      </c>
      <c r="S10" s="56">
        <f>IF(H20&gt;=10*H19,(2*R7*H20/(2*R7+H20)),0)</f>
        <v>0</v>
      </c>
    </row>
    <row r="11" spans="2:20" ht="15" customHeight="1" x14ac:dyDescent="0.25">
      <c r="B11" s="50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6"/>
      <c r="O11" s="76" t="s">
        <v>12</v>
      </c>
      <c r="P11" s="76"/>
      <c r="Q11" s="76"/>
      <c r="R11" s="57">
        <f>R7/15</f>
        <v>0.66666666666666663</v>
      </c>
    </row>
    <row r="12" spans="2:20" x14ac:dyDescent="0.25">
      <c r="B12" s="50"/>
      <c r="C12" s="45"/>
      <c r="D12" s="45"/>
      <c r="E12" s="45"/>
      <c r="F12" s="61">
        <v>55</v>
      </c>
      <c r="G12" s="45"/>
      <c r="H12" s="45"/>
      <c r="I12" s="45"/>
      <c r="J12" s="45"/>
      <c r="K12" s="45"/>
      <c r="L12" s="45"/>
      <c r="M12" s="46"/>
      <c r="O12" s="78" t="s">
        <v>13</v>
      </c>
      <c r="P12" s="78"/>
      <c r="Q12" s="78"/>
      <c r="R12" s="57">
        <f>R7/5</f>
        <v>2</v>
      </c>
    </row>
    <row r="13" spans="2:20" ht="15" customHeight="1" x14ac:dyDescent="0.25">
      <c r="B13" s="50"/>
      <c r="C13" s="73" t="s">
        <v>17</v>
      </c>
      <c r="D13" s="73"/>
      <c r="E13" s="73"/>
      <c r="F13" s="73"/>
      <c r="G13" s="45"/>
      <c r="H13" s="45"/>
      <c r="I13" s="45"/>
      <c r="J13" s="45"/>
      <c r="K13" s="45"/>
      <c r="L13" s="45"/>
      <c r="M13" s="46"/>
    </row>
    <row r="14" spans="2:20" x14ac:dyDescent="0.25">
      <c r="B14" s="50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6"/>
    </row>
    <row r="15" spans="2:20" x14ac:dyDescent="0.25">
      <c r="B15" s="50"/>
      <c r="C15" s="45"/>
      <c r="D15" s="45"/>
      <c r="E15" s="45"/>
      <c r="F15" s="61">
        <v>1500</v>
      </c>
      <c r="G15" s="45"/>
      <c r="H15" s="45"/>
      <c r="I15" s="45"/>
      <c r="J15" s="45"/>
      <c r="K15" s="45"/>
      <c r="L15" s="45"/>
      <c r="M15" s="46"/>
    </row>
    <row r="16" spans="2:20" ht="16.5" customHeight="1" x14ac:dyDescent="0.25">
      <c r="B16" s="77" t="s">
        <v>4</v>
      </c>
      <c r="C16" s="73"/>
      <c r="D16" s="73"/>
      <c r="E16" s="73"/>
      <c r="F16" s="73"/>
      <c r="G16" s="45"/>
      <c r="H16" s="45"/>
      <c r="I16" s="45"/>
      <c r="J16" s="45"/>
      <c r="K16" s="45"/>
      <c r="L16" s="45"/>
      <c r="M16" s="46"/>
    </row>
    <row r="17" spans="2:20" x14ac:dyDescent="0.25">
      <c r="B17" s="50"/>
      <c r="C17" s="74"/>
      <c r="D17" s="74"/>
      <c r="E17" s="74"/>
      <c r="F17" s="74"/>
      <c r="G17" s="45"/>
      <c r="H17" s="45"/>
      <c r="I17" s="45"/>
      <c r="J17" s="45"/>
      <c r="K17" s="45"/>
      <c r="L17" s="45"/>
      <c r="M17" s="46"/>
    </row>
    <row r="18" spans="2:20" x14ac:dyDescent="0.25">
      <c r="B18" s="50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6"/>
      <c r="P18" s="100">
        <v>1</v>
      </c>
      <c r="S18" s="100">
        <v>1</v>
      </c>
    </row>
    <row r="19" spans="2:20" x14ac:dyDescent="0.25">
      <c r="B19" s="50"/>
      <c r="C19" s="45"/>
      <c r="D19" s="45"/>
      <c r="E19" s="71" t="s">
        <v>23</v>
      </c>
      <c r="F19" s="71"/>
      <c r="G19" s="71"/>
      <c r="H19" s="61">
        <v>1</v>
      </c>
      <c r="I19" s="45" t="s">
        <v>2</v>
      </c>
      <c r="J19" s="45"/>
      <c r="K19" s="45"/>
      <c r="L19" s="45"/>
      <c r="M19" s="46"/>
    </row>
    <row r="20" spans="2:20" x14ac:dyDescent="0.25">
      <c r="B20" s="50"/>
      <c r="C20" s="45"/>
      <c r="D20" s="71" t="s">
        <v>24</v>
      </c>
      <c r="E20" s="71"/>
      <c r="F20" s="71"/>
      <c r="G20" s="72"/>
      <c r="H20" s="61">
        <v>5</v>
      </c>
      <c r="I20" s="45" t="s">
        <v>2</v>
      </c>
      <c r="J20" s="45"/>
      <c r="K20" s="45"/>
      <c r="L20" s="45"/>
      <c r="M20" s="46"/>
    </row>
    <row r="21" spans="2:20" ht="15.75" thickBot="1" x14ac:dyDescent="0.3">
      <c r="B21" s="58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60"/>
      <c r="O21" s="45"/>
      <c r="P21" s="45"/>
      <c r="Q21" s="45"/>
      <c r="R21" s="45"/>
      <c r="S21" s="45"/>
      <c r="T21" s="45"/>
    </row>
    <row r="22" spans="2:20" x14ac:dyDescent="0.25">
      <c r="O22" s="45"/>
      <c r="P22" s="45"/>
      <c r="Q22" s="45"/>
      <c r="R22" s="45"/>
      <c r="S22" s="45"/>
      <c r="T22" s="45"/>
    </row>
    <row r="23" spans="2:20" x14ac:dyDescent="0.25">
      <c r="O23" s="45"/>
      <c r="P23" s="45"/>
      <c r="Q23" s="45"/>
      <c r="R23" s="45"/>
      <c r="S23" s="45"/>
      <c r="T23" s="45"/>
    </row>
  </sheetData>
  <sheetProtection sheet="1" objects="1" scenarios="1" selectLockedCells="1"/>
  <mergeCells count="18">
    <mergeCell ref="E19:G19"/>
    <mergeCell ref="D20:G20"/>
    <mergeCell ref="C13:F13"/>
    <mergeCell ref="C17:F17"/>
    <mergeCell ref="O6:R6"/>
    <mergeCell ref="O7:Q7"/>
    <mergeCell ref="O8:Q8"/>
    <mergeCell ref="O9:Q9"/>
    <mergeCell ref="O10:Q10"/>
    <mergeCell ref="O11:Q11"/>
    <mergeCell ref="C9:D9"/>
    <mergeCell ref="B16:F16"/>
    <mergeCell ref="O12:Q12"/>
    <mergeCell ref="O3:Q3"/>
    <mergeCell ref="O4:Q4"/>
    <mergeCell ref="B7:D7"/>
    <mergeCell ref="C8:D8"/>
    <mergeCell ref="E6:F6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1</xdr:col>
                    <xdr:colOff>200025</xdr:colOff>
                    <xdr:row>1</xdr:row>
                    <xdr:rowOff>161925</xdr:rowOff>
                  </from>
                  <to>
                    <xdr:col>4</xdr:col>
                    <xdr:colOff>466725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 moveWithCells="1">
                  <from>
                    <xdr:col>1</xdr:col>
                    <xdr:colOff>257175</xdr:colOff>
                    <xdr:row>2</xdr:row>
                    <xdr:rowOff>123825</xdr:rowOff>
                  </from>
                  <to>
                    <xdr:col>4</xdr:col>
                    <xdr:colOff>504825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locked="0" defaultSize="0" autoFill="0" autoLine="0" autoPict="0">
                <anchor moveWithCells="1">
                  <from>
                    <xdr:col>1</xdr:col>
                    <xdr:colOff>257175</xdr:colOff>
                    <xdr:row>3</xdr:row>
                    <xdr:rowOff>180975</xdr:rowOff>
                  </from>
                  <to>
                    <xdr:col>4</xdr:col>
                    <xdr:colOff>504825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Group Box 4">
              <controlPr defaultSize="0" autoFill="0" autoPict="0">
                <anchor moveWithCells="1">
                  <from>
                    <xdr:col>14</xdr:col>
                    <xdr:colOff>247650</xdr:colOff>
                    <xdr:row>13</xdr:row>
                    <xdr:rowOff>76200</xdr:rowOff>
                  </from>
                  <to>
                    <xdr:col>16</xdr:col>
                    <xdr:colOff>476250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Group Box 5">
              <controlPr defaultSize="0" autoFill="0" autoPict="0">
                <anchor moveWithCells="1">
                  <from>
                    <xdr:col>17</xdr:col>
                    <xdr:colOff>114300</xdr:colOff>
                    <xdr:row>13</xdr:row>
                    <xdr:rowOff>76200</xdr:rowOff>
                  </from>
                  <to>
                    <xdr:col>19</xdr:col>
                    <xdr:colOff>333375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locked="0" defaultSize="0" autoFill="0" autoLine="0" autoPict="0">
                <anchor moveWithCells="1">
                  <from>
                    <xdr:col>17</xdr:col>
                    <xdr:colOff>257175</xdr:colOff>
                    <xdr:row>14</xdr:row>
                    <xdr:rowOff>28575</xdr:rowOff>
                  </from>
                  <to>
                    <xdr:col>19</xdr:col>
                    <xdr:colOff>152400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locked="0" defaultSize="0" autoFill="0" autoLine="0" autoPict="0">
                <anchor moveWithCells="1">
                  <from>
                    <xdr:col>17</xdr:col>
                    <xdr:colOff>257175</xdr:colOff>
                    <xdr:row>15</xdr:row>
                    <xdr:rowOff>57150</xdr:rowOff>
                  </from>
                  <to>
                    <xdr:col>19</xdr:col>
                    <xdr:colOff>152400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Option Button 11">
              <controlPr locked="0" defaultSize="0" autoFill="0" autoLine="0" autoPict="0">
                <anchor moveWithCells="1">
                  <from>
                    <xdr:col>14</xdr:col>
                    <xdr:colOff>361950</xdr:colOff>
                    <xdr:row>14</xdr:row>
                    <xdr:rowOff>47625</xdr:rowOff>
                  </from>
                  <to>
                    <xdr:col>16</xdr:col>
                    <xdr:colOff>257175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Option Button 12">
              <controlPr locked="0" defaultSize="0" autoFill="0" autoLine="0" autoPict="0">
                <anchor moveWithCells="1">
                  <from>
                    <xdr:col>14</xdr:col>
                    <xdr:colOff>361950</xdr:colOff>
                    <xdr:row>15</xdr:row>
                    <xdr:rowOff>47625</xdr:rowOff>
                  </from>
                  <to>
                    <xdr:col>16</xdr:col>
                    <xdr:colOff>257175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B1:T31"/>
  <sheetViews>
    <sheetView showGridLines="0" workbookViewId="0">
      <selection activeCell="I23" sqref="I23"/>
    </sheetView>
  </sheetViews>
  <sheetFormatPr defaultRowHeight="15" x14ac:dyDescent="0.25"/>
  <cols>
    <col min="1" max="1" width="2" style="1" customWidth="1"/>
    <col min="2" max="2" width="9.140625" style="1"/>
    <col min="3" max="4" width="9.140625" style="1" customWidth="1"/>
    <col min="5" max="5" width="9.28515625" style="1" customWidth="1"/>
    <col min="6" max="6" width="9" style="1" customWidth="1"/>
    <col min="7" max="7" width="6.42578125" style="1" customWidth="1"/>
    <col min="8" max="8" width="8.85546875" style="1" customWidth="1"/>
    <col min="9" max="9" width="6.7109375" style="1" customWidth="1"/>
    <col min="10" max="10" width="8.7109375" style="1" customWidth="1"/>
    <col min="11" max="11" width="9.140625" style="1"/>
    <col min="12" max="12" width="9.28515625" style="1" customWidth="1"/>
    <col min="13" max="13" width="11.5703125" style="1" customWidth="1"/>
    <col min="14" max="17" width="9.140625" style="1"/>
    <col min="18" max="18" width="7.5703125" style="1" customWidth="1"/>
    <col min="19" max="16384" width="9.140625" style="1"/>
  </cols>
  <sheetData>
    <row r="1" spans="2:20" ht="8.25" customHeight="1" thickBot="1" x14ac:dyDescent="0.3"/>
    <row r="2" spans="2:20" ht="13.5" customHeight="1" x14ac:dyDescent="0.25">
      <c r="B2" s="3"/>
      <c r="C2" s="4"/>
      <c r="D2" s="4"/>
      <c r="E2" s="4"/>
      <c r="F2" s="101">
        <v>1</v>
      </c>
      <c r="G2" s="26"/>
      <c r="H2" s="4"/>
      <c r="I2" s="4"/>
      <c r="J2" s="4"/>
      <c r="K2" s="4"/>
      <c r="L2" s="4"/>
      <c r="M2" s="5"/>
    </row>
    <row r="3" spans="2:20" x14ac:dyDescent="0.25">
      <c r="B3" s="82" t="s">
        <v>19</v>
      </c>
      <c r="C3" s="83"/>
      <c r="D3" s="83"/>
      <c r="E3" s="7" t="s">
        <v>36</v>
      </c>
      <c r="F3" s="62" t="s">
        <v>3</v>
      </c>
      <c r="G3" s="7"/>
      <c r="H3" s="7"/>
      <c r="I3" s="7"/>
      <c r="J3" s="6" t="s">
        <v>0</v>
      </c>
      <c r="K3" s="6" t="s">
        <v>20</v>
      </c>
      <c r="L3" s="7"/>
      <c r="M3" s="8"/>
      <c r="O3" s="79" t="str">
        <f>IF(F2=1,"Ganho de Processo (K):","K ("&amp;F3&amp;"/%):")</f>
        <v>Ganho de Processo (K):</v>
      </c>
      <c r="P3" s="79"/>
      <c r="Q3" s="79"/>
      <c r="R3" s="22">
        <f>IF(F2=1,(K4-J4)/(C5-C4)/((K5-J5)/100),(K4-J4)/(K5-J5))</f>
        <v>1</v>
      </c>
    </row>
    <row r="4" spans="2:20" x14ac:dyDescent="0.25">
      <c r="B4" s="18" t="s">
        <v>9</v>
      </c>
      <c r="C4" s="70">
        <v>0</v>
      </c>
      <c r="D4" s="70"/>
      <c r="E4" s="7"/>
      <c r="F4" s="84" t="s">
        <v>54</v>
      </c>
      <c r="G4" s="84"/>
      <c r="H4" s="84"/>
      <c r="I4" s="85"/>
      <c r="J4" s="62">
        <v>0</v>
      </c>
      <c r="K4" s="62">
        <v>1500</v>
      </c>
      <c r="L4" s="7" t="str">
        <f>F3</f>
        <v>m3/h</v>
      </c>
      <c r="M4" s="8"/>
      <c r="O4" s="79" t="s">
        <v>18</v>
      </c>
      <c r="P4" s="79"/>
      <c r="Q4" s="79"/>
      <c r="R4" s="22">
        <f>4*J6</f>
        <v>20</v>
      </c>
    </row>
    <row r="5" spans="2:20" ht="15" customHeight="1" x14ac:dyDescent="0.25">
      <c r="B5" s="18" t="s">
        <v>8</v>
      </c>
      <c r="C5" s="70">
        <v>1500</v>
      </c>
      <c r="D5" s="70"/>
      <c r="E5" s="7"/>
      <c r="F5" s="84" t="s">
        <v>55</v>
      </c>
      <c r="G5" s="84"/>
      <c r="H5" s="84"/>
      <c r="I5" s="85"/>
      <c r="J5" s="62">
        <v>0</v>
      </c>
      <c r="K5" s="62">
        <v>100</v>
      </c>
      <c r="L5" s="7" t="s">
        <v>1</v>
      </c>
      <c r="M5" s="8"/>
      <c r="N5" s="2"/>
    </row>
    <row r="6" spans="2:20" ht="15.75" x14ac:dyDescent="0.25">
      <c r="B6" s="9"/>
      <c r="C6" s="7"/>
      <c r="D6" s="7"/>
      <c r="E6" s="20"/>
      <c r="F6" s="84" t="s">
        <v>21</v>
      </c>
      <c r="G6" s="84"/>
      <c r="H6" s="84"/>
      <c r="I6" s="85"/>
      <c r="J6" s="62">
        <f>H23</f>
        <v>5</v>
      </c>
      <c r="K6" s="7" t="s">
        <v>2</v>
      </c>
      <c r="L6" s="7" t="s">
        <v>44</v>
      </c>
      <c r="M6" s="8"/>
      <c r="N6" s="2"/>
      <c r="O6" s="80" t="s">
        <v>14</v>
      </c>
      <c r="P6" s="80"/>
      <c r="Q6" s="80"/>
      <c r="R6" s="80"/>
      <c r="S6" s="15"/>
    </row>
    <row r="7" spans="2:20" x14ac:dyDescent="0.25">
      <c r="B7" s="24"/>
      <c r="C7" s="20"/>
      <c r="D7" s="20"/>
      <c r="E7" s="7"/>
      <c r="F7" s="20"/>
      <c r="G7" s="7"/>
      <c r="H7" s="7"/>
      <c r="I7" s="7"/>
      <c r="J7" s="7"/>
      <c r="K7" s="7"/>
      <c r="M7" s="8"/>
      <c r="O7" s="81" t="s">
        <v>7</v>
      </c>
      <c r="P7" s="81"/>
      <c r="Q7" s="81"/>
      <c r="R7" s="63">
        <v>10</v>
      </c>
      <c r="S7" s="15" t="str">
        <f>"    Mínimo: "&amp;2*H18&amp;"s    Sugerido: "&amp;MAX(4*H18,J20,J6)&amp;"s"</f>
        <v xml:space="preserve">    Mínimo: 2s    Sugerido: 5s</v>
      </c>
    </row>
    <row r="8" spans="2:20" x14ac:dyDescent="0.25">
      <c r="B8" s="18"/>
      <c r="C8" s="7"/>
      <c r="D8" s="7"/>
      <c r="E8" s="7"/>
      <c r="F8" s="20"/>
      <c r="G8" s="7"/>
      <c r="H8" s="7"/>
      <c r="I8" s="7"/>
      <c r="J8" s="7"/>
      <c r="K8" s="7"/>
      <c r="L8" s="7"/>
      <c r="M8" s="8"/>
      <c r="O8" s="87" t="str">
        <f>IF(S18=1,T8,IF(F2=1,"Kp:","Kp (%/"&amp;F3&amp;"):"))</f>
        <v>Kc:</v>
      </c>
      <c r="P8" s="88"/>
      <c r="Q8" s="89"/>
      <c r="R8" s="21">
        <f>IF(S18=1,S8,S8)</f>
        <v>0.45454545454545453</v>
      </c>
      <c r="S8" s="28">
        <f>(J6+H19)/(R3*(R7+H18))</f>
        <v>0.45454545454545453</v>
      </c>
      <c r="T8" s="28" t="str">
        <f>IF(F2=1,"Kc:","Kc (%/"&amp;F3&amp;"):")</f>
        <v>Kc:</v>
      </c>
    </row>
    <row r="9" spans="2:20" x14ac:dyDescent="0.25">
      <c r="B9" s="18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O9" s="81" t="str">
        <f>IF(S18=1,IF(P18=1,"Ti (seg):","Ti (min):"),IF(P18=1,"Ki (seg^-1):","Ki (min^-1):"))</f>
        <v>Ti (seg):</v>
      </c>
      <c r="P9" s="81"/>
      <c r="Q9" s="81"/>
      <c r="R9" s="21">
        <f>IF(S18=1,IF(P18=1,S9,S9/60),IF(P18=1,R8/S9,R8/(S9/60)))</f>
        <v>5</v>
      </c>
      <c r="S9" s="28">
        <f>J6+H19</f>
        <v>5</v>
      </c>
    </row>
    <row r="10" spans="2:20" x14ac:dyDescent="0.25"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  <c r="O10" s="81" t="str">
        <f>IF(S18=1,IF(P18=1,"Td (seg):","Td (min):"),IF(P18=1,"Kd (seg)","Kd (min):"))</f>
        <v>Td (seg):</v>
      </c>
      <c r="P10" s="81"/>
      <c r="Q10" s="81"/>
      <c r="R10" s="21">
        <f>IF(S18=1,IF(P18=1,S10,S10/60),IF(P18=1,R8*S10,R8*(S10/60)))</f>
        <v>0</v>
      </c>
      <c r="S10" s="28">
        <f>J6*H19/(J6+H19)</f>
        <v>0</v>
      </c>
    </row>
    <row r="11" spans="2:20" ht="15" customHeight="1" x14ac:dyDescent="0.25">
      <c r="B11" s="9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  <c r="O11" s="81" t="s">
        <v>12</v>
      </c>
      <c r="P11" s="81"/>
      <c r="Q11" s="81"/>
      <c r="R11" s="19">
        <f>J6/15</f>
        <v>0.33333333333333331</v>
      </c>
    </row>
    <row r="12" spans="2:20" x14ac:dyDescent="0.25"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  <c r="O12" s="90" t="s">
        <v>13</v>
      </c>
      <c r="P12" s="90"/>
      <c r="Q12" s="90"/>
      <c r="R12" s="19">
        <f>J6/5</f>
        <v>1</v>
      </c>
    </row>
    <row r="13" spans="2:20" ht="15" customHeight="1" x14ac:dyDescent="0.25">
      <c r="B13" s="9"/>
      <c r="C13" s="10"/>
      <c r="D13" s="10"/>
      <c r="E13" s="10"/>
      <c r="F13" s="10"/>
      <c r="G13" s="7"/>
      <c r="H13" s="7"/>
      <c r="I13" s="7"/>
      <c r="J13" s="7"/>
      <c r="K13" s="7"/>
      <c r="L13" s="7"/>
      <c r="M13" s="8"/>
    </row>
    <row r="14" spans="2:20" x14ac:dyDescent="0.25"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</row>
    <row r="15" spans="2:20" x14ac:dyDescent="0.25">
      <c r="B15" s="9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</row>
    <row r="16" spans="2:20" ht="16.5" customHeight="1" x14ac:dyDescent="0.25">
      <c r="B16" s="23"/>
      <c r="C16" s="10"/>
      <c r="D16" s="10"/>
      <c r="E16" s="10"/>
      <c r="F16" s="10"/>
      <c r="G16" s="7"/>
      <c r="H16" s="7"/>
      <c r="I16" s="7"/>
      <c r="J16" s="7"/>
      <c r="K16" s="7"/>
      <c r="L16" s="7"/>
      <c r="M16" s="8"/>
    </row>
    <row r="17" spans="2:20" x14ac:dyDescent="0.25">
      <c r="B17" s="9"/>
      <c r="C17" s="86"/>
      <c r="D17" s="86"/>
      <c r="E17" s="86"/>
      <c r="F17" s="86"/>
      <c r="G17" s="7"/>
      <c r="H17" s="7"/>
      <c r="I17" s="7"/>
      <c r="J17" s="7"/>
      <c r="K17" s="7"/>
      <c r="L17" s="7"/>
      <c r="M17" s="8"/>
    </row>
    <row r="18" spans="2:20" x14ac:dyDescent="0.25">
      <c r="B18" s="9"/>
      <c r="C18" s="20"/>
      <c r="D18" s="84" t="s">
        <v>23</v>
      </c>
      <c r="E18" s="84"/>
      <c r="F18" s="84"/>
      <c r="G18" s="85"/>
      <c r="H18" s="62">
        <v>1</v>
      </c>
      <c r="I18" s="7" t="s">
        <v>2</v>
      </c>
      <c r="J18" s="7"/>
      <c r="K18" s="7"/>
      <c r="L18" s="7"/>
      <c r="M18" s="8"/>
      <c r="P18" s="100">
        <v>1</v>
      </c>
      <c r="S18" s="100">
        <v>1</v>
      </c>
    </row>
    <row r="19" spans="2:20" x14ac:dyDescent="0.25">
      <c r="B19" s="9"/>
      <c r="C19" s="7"/>
      <c r="D19" s="84" t="s">
        <v>24</v>
      </c>
      <c r="E19" s="84"/>
      <c r="F19" s="84"/>
      <c r="G19" s="85"/>
      <c r="H19" s="62"/>
      <c r="I19" s="7" t="s">
        <v>2</v>
      </c>
      <c r="J19" s="7"/>
      <c r="K19" s="7"/>
      <c r="L19" s="7"/>
      <c r="M19" s="8"/>
    </row>
    <row r="20" spans="2:20" x14ac:dyDescent="0.25">
      <c r="B20" s="9"/>
      <c r="C20" s="7"/>
      <c r="D20" s="84" t="s">
        <v>25</v>
      </c>
      <c r="E20" s="84"/>
      <c r="F20" s="84"/>
      <c r="G20" s="85"/>
      <c r="H20" s="62"/>
      <c r="I20" s="7" t="s">
        <v>22</v>
      </c>
      <c r="J20" s="25">
        <f>IF(H20&lt;&gt;"",MAX(0,IF(F2=1,(10/(R3*H20))-R4,(0.1*(C5-C4)/(R3*H20)))),0)</f>
        <v>0</v>
      </c>
      <c r="K20" s="7"/>
      <c r="L20" s="7"/>
      <c r="M20" s="8"/>
    </row>
    <row r="21" spans="2:20" ht="15.75" thickBot="1" x14ac:dyDescent="0.3"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4"/>
      <c r="O21" s="7"/>
      <c r="P21" s="7"/>
      <c r="Q21" s="7"/>
      <c r="R21" s="7"/>
      <c r="S21" s="7"/>
      <c r="T21" s="7"/>
    </row>
    <row r="22" spans="2:20" x14ac:dyDescent="0.25">
      <c r="O22" s="7"/>
      <c r="P22" s="7"/>
      <c r="Q22" s="7"/>
      <c r="R22" s="7"/>
      <c r="S22" s="7"/>
      <c r="T22" s="7"/>
    </row>
    <row r="23" spans="2:20" x14ac:dyDescent="0.25">
      <c r="B23" s="25" t="s">
        <v>53</v>
      </c>
      <c r="C23" s="28">
        <v>5</v>
      </c>
      <c r="D23" s="28"/>
      <c r="E23" s="28"/>
      <c r="F23" s="28"/>
      <c r="G23" s="28"/>
      <c r="H23" s="28">
        <f>IF(I23=1,5,IF(I23=2,40,IF(I23=3,5,IF(I23=4,10,IF(I23=5,20,IF(I23=6,25,IF(I23=7,10,IF(I23=8,5,IF(I23=9,10,0)))))))))</f>
        <v>5</v>
      </c>
      <c r="I23" s="100">
        <v>1</v>
      </c>
      <c r="O23" s="7"/>
      <c r="P23" s="7"/>
      <c r="Q23" s="7"/>
      <c r="R23" s="7"/>
      <c r="S23" s="7"/>
      <c r="T23" s="7"/>
    </row>
    <row r="24" spans="2:20" x14ac:dyDescent="0.25">
      <c r="B24" s="25" t="s">
        <v>51</v>
      </c>
      <c r="C24" s="28">
        <v>40</v>
      </c>
      <c r="D24" s="28"/>
      <c r="E24" s="28"/>
      <c r="F24" s="28"/>
      <c r="G24" s="28"/>
      <c r="H24" s="38"/>
      <c r="I24" s="28"/>
    </row>
    <row r="25" spans="2:20" x14ac:dyDescent="0.25">
      <c r="B25" s="25" t="s">
        <v>52</v>
      </c>
      <c r="C25" s="28">
        <v>5</v>
      </c>
      <c r="D25" s="28"/>
      <c r="E25" s="28"/>
      <c r="F25" s="28"/>
      <c r="G25" s="28"/>
      <c r="H25" s="28"/>
      <c r="I25" s="28"/>
    </row>
    <row r="26" spans="2:20" x14ac:dyDescent="0.25">
      <c r="B26" s="25" t="s">
        <v>47</v>
      </c>
      <c r="C26" s="28">
        <v>10</v>
      </c>
      <c r="D26" s="28"/>
      <c r="E26" s="28"/>
      <c r="F26" s="28"/>
      <c r="G26" s="28"/>
      <c r="H26" s="28"/>
      <c r="I26" s="28"/>
    </row>
    <row r="27" spans="2:20" x14ac:dyDescent="0.25">
      <c r="B27" s="28" t="s">
        <v>50</v>
      </c>
      <c r="C27" s="28">
        <v>20</v>
      </c>
      <c r="D27" s="28"/>
      <c r="E27" s="28"/>
      <c r="F27" s="28"/>
      <c r="G27" s="28"/>
      <c r="H27" s="28"/>
      <c r="I27" s="28"/>
    </row>
    <row r="28" spans="2:20" x14ac:dyDescent="0.25">
      <c r="B28" s="28" t="s">
        <v>46</v>
      </c>
      <c r="C28" s="28">
        <v>25</v>
      </c>
      <c r="D28" s="28"/>
      <c r="E28" s="28"/>
      <c r="F28" s="28"/>
      <c r="G28" s="28"/>
      <c r="H28" s="28"/>
      <c r="I28" s="28"/>
    </row>
    <row r="29" spans="2:20" x14ac:dyDescent="0.25">
      <c r="B29" s="25" t="s">
        <v>48</v>
      </c>
      <c r="C29" s="28">
        <v>10</v>
      </c>
      <c r="D29" s="28"/>
      <c r="E29" s="28"/>
      <c r="F29" s="28"/>
      <c r="G29" s="28"/>
      <c r="H29" s="28"/>
      <c r="I29" s="28"/>
    </row>
    <row r="30" spans="2:20" x14ac:dyDescent="0.25">
      <c r="B30" s="25" t="s">
        <v>49</v>
      </c>
      <c r="C30" s="28">
        <v>5</v>
      </c>
      <c r="D30" s="28"/>
      <c r="E30" s="28"/>
      <c r="F30" s="28"/>
      <c r="G30" s="28"/>
      <c r="H30" s="28"/>
      <c r="I30" s="28"/>
    </row>
    <row r="31" spans="2:20" x14ac:dyDescent="0.25">
      <c r="B31" s="28" t="s">
        <v>45</v>
      </c>
      <c r="C31" s="28">
        <v>10</v>
      </c>
      <c r="D31" s="28"/>
      <c r="E31" s="28"/>
      <c r="F31" s="28"/>
      <c r="G31" s="28"/>
      <c r="H31" s="28"/>
      <c r="I31" s="28"/>
    </row>
  </sheetData>
  <sheetProtection sheet="1" objects="1" scenarios="1" selectLockedCells="1"/>
  <sortState xmlns:xlrd2="http://schemas.microsoft.com/office/spreadsheetml/2017/richdata2" ref="B23:C31">
    <sortCondition ref="B23:B31"/>
  </sortState>
  <mergeCells count="19">
    <mergeCell ref="C17:F17"/>
    <mergeCell ref="D20:G20"/>
    <mergeCell ref="D18:G18"/>
    <mergeCell ref="D19:G19"/>
    <mergeCell ref="O8:Q8"/>
    <mergeCell ref="O9:Q9"/>
    <mergeCell ref="O10:Q10"/>
    <mergeCell ref="O11:Q11"/>
    <mergeCell ref="O12:Q12"/>
    <mergeCell ref="O3:Q3"/>
    <mergeCell ref="O4:Q4"/>
    <mergeCell ref="O6:R6"/>
    <mergeCell ref="O7:Q7"/>
    <mergeCell ref="B3:D3"/>
    <mergeCell ref="F6:I6"/>
    <mergeCell ref="F4:I4"/>
    <mergeCell ref="F5:I5"/>
    <mergeCell ref="C4:D4"/>
    <mergeCell ref="C5:D5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Group Box 3">
              <controlPr defaultSize="0" autoFill="0" autoPict="0">
                <anchor moveWithCells="1">
                  <from>
                    <xdr:col>1</xdr:col>
                    <xdr:colOff>180975</xdr:colOff>
                    <xdr:row>5</xdr:row>
                    <xdr:rowOff>133350</xdr:rowOff>
                  </from>
                  <to>
                    <xdr:col>4</xdr:col>
                    <xdr:colOff>447675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Option Button 4">
              <controlPr locked="0" defaultSize="0" autoFill="0" autoLine="0" autoPict="0">
                <anchor moveWithCells="1">
                  <from>
                    <xdr:col>1</xdr:col>
                    <xdr:colOff>219075</xdr:colOff>
                    <xdr:row>6</xdr:row>
                    <xdr:rowOff>66675</xdr:rowOff>
                  </from>
                  <to>
                    <xdr:col>4</xdr:col>
                    <xdr:colOff>466725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Option Button 7">
              <controlPr locked="0" defaultSize="0" autoFill="0" autoLine="0" autoPict="0">
                <anchor moveWithCells="1">
                  <from>
                    <xdr:col>1</xdr:col>
                    <xdr:colOff>219075</xdr:colOff>
                    <xdr:row>7</xdr:row>
                    <xdr:rowOff>104775</xdr:rowOff>
                  </from>
                  <to>
                    <xdr:col>4</xdr:col>
                    <xdr:colOff>466725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Group Box 8">
              <controlPr defaultSize="0" autoFill="0" autoPict="0">
                <anchor moveWithCells="1">
                  <from>
                    <xdr:col>14</xdr:col>
                    <xdr:colOff>171450</xdr:colOff>
                    <xdr:row>12</xdr:row>
                    <xdr:rowOff>171450</xdr:rowOff>
                  </from>
                  <to>
                    <xdr:col>16</xdr:col>
                    <xdr:colOff>400050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8" name="Group Box 9">
              <controlPr defaultSize="0" autoFill="0" autoPict="0">
                <anchor moveWithCells="1">
                  <from>
                    <xdr:col>17</xdr:col>
                    <xdr:colOff>38100</xdr:colOff>
                    <xdr:row>12</xdr:row>
                    <xdr:rowOff>171450</xdr:rowOff>
                  </from>
                  <to>
                    <xdr:col>19</xdr:col>
                    <xdr:colOff>371475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9" name="Option Button 12">
              <controlPr locked="0" defaultSize="0" autoFill="0" autoLine="0" autoPict="0">
                <anchor moveWithCells="1">
                  <from>
                    <xdr:col>14</xdr:col>
                    <xdr:colOff>304800</xdr:colOff>
                    <xdr:row>13</xdr:row>
                    <xdr:rowOff>95250</xdr:rowOff>
                  </from>
                  <to>
                    <xdr:col>16</xdr:col>
                    <xdr:colOff>238125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0" name="Option Button 13">
              <controlPr locked="0" defaultSize="0" autoFill="0" autoLine="0" autoPict="0">
                <anchor moveWithCells="1">
                  <from>
                    <xdr:col>14</xdr:col>
                    <xdr:colOff>295275</xdr:colOff>
                    <xdr:row>14</xdr:row>
                    <xdr:rowOff>142875</xdr:rowOff>
                  </from>
                  <to>
                    <xdr:col>16</xdr:col>
                    <xdr:colOff>228600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1" name="Option Button 14">
              <controlPr locked="0" defaultSize="0" autoFill="0" autoLine="0" autoPict="0">
                <anchor moveWithCells="1">
                  <from>
                    <xdr:col>17</xdr:col>
                    <xdr:colOff>171450</xdr:colOff>
                    <xdr:row>13</xdr:row>
                    <xdr:rowOff>114300</xdr:rowOff>
                  </from>
                  <to>
                    <xdr:col>19</xdr:col>
                    <xdr:colOff>219075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2" name="Option Button 15">
              <controlPr locked="0" defaultSize="0" autoFill="0" autoLine="0" autoPict="0">
                <anchor moveWithCells="1">
                  <from>
                    <xdr:col>17</xdr:col>
                    <xdr:colOff>171450</xdr:colOff>
                    <xdr:row>14</xdr:row>
                    <xdr:rowOff>152400</xdr:rowOff>
                  </from>
                  <to>
                    <xdr:col>19</xdr:col>
                    <xdr:colOff>219075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3" name="Drop Down 16">
              <controlPr locked="0" defaultSize="0" autoLine="0" autoPict="0">
                <anchor moveWithCells="1">
                  <from>
                    <xdr:col>9</xdr:col>
                    <xdr:colOff>0</xdr:colOff>
                    <xdr:row>6</xdr:row>
                    <xdr:rowOff>9525</xdr:rowOff>
                  </from>
                  <to>
                    <xdr:col>12</xdr:col>
                    <xdr:colOff>542925</xdr:colOff>
                    <xdr:row>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W23"/>
  <sheetViews>
    <sheetView showGridLines="0" workbookViewId="0">
      <selection activeCell="C8" sqref="C8:D8"/>
    </sheetView>
  </sheetViews>
  <sheetFormatPr defaultRowHeight="15" x14ac:dyDescent="0.25"/>
  <cols>
    <col min="1" max="1" width="2" style="1" customWidth="1"/>
    <col min="2" max="2" width="9.140625" style="1"/>
    <col min="3" max="3" width="10.140625" style="1" customWidth="1"/>
    <col min="4" max="4" width="9.140625" style="1" customWidth="1"/>
    <col min="5" max="5" width="9.28515625" style="1" customWidth="1"/>
    <col min="6" max="6" width="9.140625" style="1"/>
    <col min="7" max="7" width="6.42578125" style="1" customWidth="1"/>
    <col min="8" max="8" width="8.85546875" style="1" customWidth="1"/>
    <col min="9" max="9" width="9.42578125" style="1" customWidth="1"/>
    <col min="10" max="10" width="2.85546875" style="1" customWidth="1"/>
    <col min="11" max="11" width="3.7109375" style="1" customWidth="1"/>
    <col min="12" max="12" width="6.85546875" style="1" customWidth="1"/>
    <col min="13" max="13" width="11.5703125" style="1" customWidth="1"/>
    <col min="14" max="17" width="9.140625" style="1"/>
    <col min="18" max="18" width="8.5703125" style="1" customWidth="1"/>
    <col min="19" max="19" width="7" style="1" customWidth="1"/>
    <col min="20" max="16384" width="9.140625" style="1"/>
  </cols>
  <sheetData>
    <row r="1" spans="2:23" ht="8.25" customHeight="1" thickBot="1" x14ac:dyDescent="0.3"/>
    <row r="2" spans="2:23" ht="13.5" customHeight="1" x14ac:dyDescent="0.25">
      <c r="B2" s="3"/>
      <c r="C2" s="4"/>
      <c r="D2" s="4"/>
      <c r="E2" s="4"/>
      <c r="F2" s="101">
        <v>1</v>
      </c>
      <c r="G2" s="4"/>
      <c r="H2" s="4"/>
      <c r="I2" s="4"/>
      <c r="J2" s="4"/>
      <c r="K2" s="4"/>
      <c r="L2" s="4"/>
      <c r="M2" s="5"/>
      <c r="T2" s="28">
        <f>IF(F2=1,V7,(C9-C8)/(100/V7))</f>
        <v>10</v>
      </c>
    </row>
    <row r="3" spans="2:23" x14ac:dyDescent="0.25">
      <c r="B3" s="9"/>
      <c r="C3" s="7"/>
      <c r="D3" s="7"/>
      <c r="E3" s="7"/>
      <c r="F3" s="7"/>
      <c r="G3" s="7"/>
      <c r="H3" s="7" t="s">
        <v>5</v>
      </c>
      <c r="I3" s="7"/>
      <c r="J3" s="7"/>
      <c r="K3" s="7"/>
      <c r="L3" s="7"/>
      <c r="M3" s="8"/>
      <c r="O3" s="79" t="s">
        <v>15</v>
      </c>
      <c r="P3" s="79"/>
      <c r="Q3" s="79"/>
      <c r="R3" s="16">
        <f>60*60*R4/(L4-H17)</f>
        <v>96</v>
      </c>
    </row>
    <row r="4" spans="2:23" x14ac:dyDescent="0.25">
      <c r="B4" s="9"/>
      <c r="C4" s="7"/>
      <c r="D4" s="7"/>
      <c r="E4" s="7"/>
      <c r="F4" s="7"/>
      <c r="G4" s="7"/>
      <c r="H4" s="7"/>
      <c r="I4" s="7"/>
      <c r="J4" s="7"/>
      <c r="L4" s="62">
        <v>1500</v>
      </c>
      <c r="M4" s="8"/>
      <c r="O4" s="92" t="s">
        <v>34</v>
      </c>
      <c r="P4" s="93"/>
      <c r="Q4" s="94"/>
      <c r="R4" s="16">
        <f>D13*D15</f>
        <v>40</v>
      </c>
    </row>
    <row r="5" spans="2:23" ht="15" customHeight="1" x14ac:dyDescent="0.25">
      <c r="B5" s="9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2"/>
      <c r="O5" s="79" t="str">
        <f>IF(F2=1,"Ki (seg^-1):","Ki ("&amp;C10&amp;"/seg/%):")</f>
        <v>Ki (seg^-1):</v>
      </c>
      <c r="P5" s="79"/>
      <c r="Q5" s="79"/>
      <c r="R5" s="22">
        <f>IF(F2=1,(1/R3),((C9-C8)/100)*(1/R3))</f>
        <v>1.0416666666666666E-2</v>
      </c>
    </row>
    <row r="6" spans="2:23" x14ac:dyDescent="0.25">
      <c r="B6" s="9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2"/>
      <c r="O6" s="97" t="s">
        <v>16</v>
      </c>
      <c r="P6" s="98"/>
      <c r="Q6" s="99"/>
      <c r="R6" s="16">
        <f>D13/D14</f>
        <v>0.2</v>
      </c>
      <c r="S6" s="95"/>
      <c r="T6" s="84"/>
      <c r="U6" s="84"/>
    </row>
    <row r="7" spans="2:23" x14ac:dyDescent="0.25">
      <c r="B7" s="82" t="s">
        <v>28</v>
      </c>
      <c r="C7" s="83"/>
      <c r="D7" s="83"/>
      <c r="E7" s="7"/>
      <c r="F7" s="7"/>
      <c r="G7" s="7"/>
      <c r="H7" s="7"/>
      <c r="I7" s="7"/>
      <c r="J7" s="7"/>
      <c r="K7" s="7"/>
      <c r="L7" s="7"/>
      <c r="M7" s="8"/>
      <c r="O7" s="96" t="str">
        <f>IF(F2=1,"K:","K ("&amp;C10&amp;"/%):")</f>
        <v>K:</v>
      </c>
      <c r="P7" s="96"/>
      <c r="Q7" s="96"/>
      <c r="R7" s="17">
        <f>IF(R6=0,"Inf",IF(F2=1,1/R6,((C9-C8)/100)*(1/R6)))</f>
        <v>5</v>
      </c>
      <c r="S7" s="95" t="s">
        <v>35</v>
      </c>
      <c r="T7" s="84"/>
      <c r="U7" s="84"/>
      <c r="V7" s="63">
        <v>10</v>
      </c>
      <c r="W7" s="7"/>
    </row>
    <row r="8" spans="2:23" x14ac:dyDescent="0.25">
      <c r="B8" s="18" t="s">
        <v>9</v>
      </c>
      <c r="C8" s="70">
        <v>0</v>
      </c>
      <c r="D8" s="70"/>
      <c r="E8" s="7"/>
      <c r="F8" s="7"/>
      <c r="G8" s="7"/>
      <c r="H8" s="7"/>
      <c r="I8" s="7"/>
      <c r="J8" s="7"/>
      <c r="K8" s="7"/>
      <c r="L8" s="7"/>
      <c r="M8" s="8"/>
      <c r="O8" s="79" t="s">
        <v>6</v>
      </c>
      <c r="P8" s="79"/>
      <c r="Q8" s="79"/>
      <c r="R8" s="17">
        <f>IF(R6=0,"Inf",1/(R6*R5))</f>
        <v>480</v>
      </c>
      <c r="S8" s="15" t="str">
        <f>"     se &gt;="&amp;T2&amp;" ,processo é modelado como integrador"</f>
        <v xml:space="preserve">     se &gt;=10 ,processo é modelado como integrador</v>
      </c>
      <c r="V8" s="7"/>
      <c r="W8" s="7"/>
    </row>
    <row r="9" spans="2:23" x14ac:dyDescent="0.25">
      <c r="B9" s="18" t="s">
        <v>8</v>
      </c>
      <c r="C9" s="70">
        <v>2300</v>
      </c>
      <c r="D9" s="70"/>
      <c r="E9" s="7"/>
      <c r="F9" s="7"/>
      <c r="G9" s="7"/>
      <c r="H9" s="7"/>
      <c r="I9" s="7"/>
      <c r="J9" s="7"/>
      <c r="K9" s="7"/>
      <c r="L9" s="7"/>
      <c r="M9" s="8"/>
      <c r="W9" s="7"/>
    </row>
    <row r="10" spans="2:23" ht="15.75" x14ac:dyDescent="0.25">
      <c r="B10" s="18" t="s">
        <v>26</v>
      </c>
      <c r="C10" s="62" t="s">
        <v>27</v>
      </c>
      <c r="D10" s="7"/>
      <c r="E10" s="7"/>
      <c r="F10" s="7"/>
      <c r="G10" s="7"/>
      <c r="H10" s="7"/>
      <c r="I10" s="7"/>
      <c r="J10" s="7"/>
      <c r="K10" s="7"/>
      <c r="L10" s="7"/>
      <c r="M10" s="8"/>
      <c r="O10" s="80" t="s">
        <v>14</v>
      </c>
      <c r="P10" s="80"/>
      <c r="Q10" s="80"/>
      <c r="R10" s="80"/>
      <c r="S10" s="15" t="str">
        <f>"    Mínimo: "&amp;2*H20&amp;"s    Sugerido: "&amp;MAX(4*H20,H21)&amp;"s"</f>
        <v xml:space="preserve">    Mínimo: 2s    Sugerido: 4s</v>
      </c>
    </row>
    <row r="11" spans="2:23" ht="15" customHeight="1" x14ac:dyDescent="0.25">
      <c r="B11" s="9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  <c r="O11" s="81" t="s">
        <v>7</v>
      </c>
      <c r="P11" s="81"/>
      <c r="Q11" s="81"/>
      <c r="R11" s="63">
        <v>4</v>
      </c>
      <c r="S11" s="15" t="str">
        <f>IF(R7&gt;=T2,"     Modelo Integrador","    Modelo AutoRegulatório")</f>
        <v xml:space="preserve">    Modelo AutoRegulatório</v>
      </c>
    </row>
    <row r="12" spans="2:23" x14ac:dyDescent="0.25"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  <c r="O12" s="81" t="str">
        <f>IF(F2=1,"Kc:","Kc (%/"&amp;C10&amp;"):")</f>
        <v>Kc:</v>
      </c>
      <c r="P12" s="81"/>
      <c r="Q12" s="81"/>
      <c r="R12" s="21">
        <f>IF(V17=1,S12,S12)</f>
        <v>19.2</v>
      </c>
      <c r="S12" s="1">
        <f>IF(R7&gt;=T2,IF(H21&gt;=10*H20,(2*R11+H21)/(R5*R11^2),(2*(R11+H20)/(R5*(R11+H20)^2))),(R8+H21)/(R7*(R11+H20)))</f>
        <v>19.2</v>
      </c>
    </row>
    <row r="13" spans="2:23" x14ac:dyDescent="0.25">
      <c r="B13" s="91" t="s">
        <v>29</v>
      </c>
      <c r="C13" s="84"/>
      <c r="D13" s="62">
        <v>2</v>
      </c>
      <c r="E13" s="7" t="s">
        <v>30</v>
      </c>
      <c r="F13" s="7"/>
      <c r="G13" s="7"/>
      <c r="H13" s="7"/>
      <c r="I13" s="7"/>
      <c r="J13" s="7"/>
      <c r="K13" s="7"/>
      <c r="L13" s="7"/>
      <c r="M13" s="8"/>
      <c r="O13" s="81" t="s">
        <v>10</v>
      </c>
      <c r="P13" s="81"/>
      <c r="Q13" s="81"/>
      <c r="R13" s="21">
        <f>IF(V17=1,IF(V22=1,S13,S13/60),IF(V22=1,R12/S13,R12/(S13/60)))</f>
        <v>480</v>
      </c>
      <c r="S13" s="1">
        <f>IF(R7&gt;=T2,IF(H21&gt;=10*H20,(2*R11+H21),(2*(R11+H20))),(R8+H21))</f>
        <v>480</v>
      </c>
      <c r="T13" s="10"/>
      <c r="U13" s="20"/>
      <c r="V13" s="20"/>
    </row>
    <row r="14" spans="2:23" x14ac:dyDescent="0.25">
      <c r="B14" s="91" t="s">
        <v>31</v>
      </c>
      <c r="C14" s="84"/>
      <c r="D14" s="62">
        <v>10</v>
      </c>
      <c r="E14" s="7" t="s">
        <v>30</v>
      </c>
      <c r="F14" s="7"/>
      <c r="G14" s="7"/>
      <c r="H14" s="7"/>
      <c r="I14" s="7"/>
      <c r="J14" s="7"/>
      <c r="K14" s="7"/>
      <c r="L14" s="7"/>
      <c r="M14" s="8"/>
      <c r="O14" s="81" t="s">
        <v>11</v>
      </c>
      <c r="P14" s="81"/>
      <c r="Q14" s="81"/>
      <c r="R14" s="21">
        <f>IF(V17=1,IF(V22=1,S14,S14/60),IF(V22=1,R12*S14,R12*(S14/60)))</f>
        <v>0</v>
      </c>
      <c r="S14" s="1">
        <f>IF(R7&gt;=T2,IF(H21&gt;=10*H20,(2*R11*H21/(2*R11+H21)),0),((R8*H21)/(R8+H21)))</f>
        <v>0</v>
      </c>
      <c r="T14" s="20"/>
      <c r="U14" s="20"/>
      <c r="V14" s="20"/>
    </row>
    <row r="15" spans="2:23" x14ac:dyDescent="0.25">
      <c r="B15" s="9"/>
      <c r="C15" s="11" t="s">
        <v>32</v>
      </c>
      <c r="D15" s="62">
        <v>20</v>
      </c>
      <c r="E15" s="7" t="s">
        <v>33</v>
      </c>
      <c r="F15" s="7"/>
      <c r="G15" s="7"/>
      <c r="H15" s="7"/>
      <c r="I15" s="7"/>
      <c r="J15" s="7"/>
      <c r="K15" s="7"/>
      <c r="L15" s="7"/>
      <c r="M15" s="8"/>
      <c r="O15" s="81" t="s">
        <v>12</v>
      </c>
      <c r="P15" s="81"/>
      <c r="Q15" s="81"/>
      <c r="R15" s="19">
        <f>IF(R7&gt;10,R11/15,R8/15)</f>
        <v>32</v>
      </c>
      <c r="T15" s="7"/>
      <c r="U15" s="7"/>
      <c r="V15" s="7"/>
    </row>
    <row r="16" spans="2:23" x14ac:dyDescent="0.25">
      <c r="B16" s="9"/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  <c r="O16" s="90" t="s">
        <v>13</v>
      </c>
      <c r="P16" s="90"/>
      <c r="Q16" s="90"/>
      <c r="R16" s="19">
        <f>IF(R7&gt;10,R11/5,R8/5)</f>
        <v>96</v>
      </c>
      <c r="T16" s="27"/>
      <c r="U16" s="7"/>
      <c r="V16" s="7"/>
    </row>
    <row r="17" spans="2:22" x14ac:dyDescent="0.25">
      <c r="B17" s="9"/>
      <c r="C17" s="7"/>
      <c r="D17" s="7"/>
      <c r="E17" s="10"/>
      <c r="F17" s="7"/>
      <c r="G17" s="7"/>
      <c r="H17" s="62"/>
      <c r="I17" s="7"/>
      <c r="J17" s="7"/>
      <c r="K17" s="7"/>
      <c r="L17" s="7"/>
      <c r="M17" s="8"/>
      <c r="V17" s="100">
        <v>1</v>
      </c>
    </row>
    <row r="18" spans="2:22" x14ac:dyDescent="0.25">
      <c r="B18" s="9"/>
      <c r="C18" s="7"/>
      <c r="D18" s="7"/>
      <c r="E18" s="7"/>
      <c r="F18" s="7" t="s">
        <v>4</v>
      </c>
      <c r="G18" s="7"/>
      <c r="H18" s="7"/>
      <c r="I18" s="7"/>
      <c r="J18" s="7"/>
      <c r="K18" s="7"/>
      <c r="L18" s="7"/>
      <c r="M18" s="8"/>
    </row>
    <row r="19" spans="2:22" x14ac:dyDescent="0.25">
      <c r="B19" s="9"/>
      <c r="C19" s="7"/>
      <c r="D19" s="7"/>
      <c r="E19" s="7"/>
      <c r="F19" s="7"/>
      <c r="G19" s="7"/>
      <c r="H19" s="7"/>
      <c r="I19" s="7"/>
      <c r="J19" s="7"/>
      <c r="K19" s="7"/>
      <c r="L19" s="7"/>
      <c r="M19" s="8"/>
    </row>
    <row r="20" spans="2:22" x14ac:dyDescent="0.25">
      <c r="B20" s="9"/>
      <c r="C20" s="7"/>
      <c r="D20" s="7"/>
      <c r="E20" s="84" t="s">
        <v>23</v>
      </c>
      <c r="F20" s="84"/>
      <c r="G20" s="84"/>
      <c r="H20" s="62">
        <v>1</v>
      </c>
      <c r="I20" s="7" t="s">
        <v>2</v>
      </c>
      <c r="J20" s="7"/>
      <c r="K20" s="25">
        <f>IF(H21&gt;=10*H20,H21,H20)</f>
        <v>1</v>
      </c>
      <c r="L20" s="7"/>
      <c r="M20" s="8"/>
    </row>
    <row r="21" spans="2:22" x14ac:dyDescent="0.25">
      <c r="B21" s="9"/>
      <c r="C21" s="7"/>
      <c r="D21" s="84" t="s">
        <v>24</v>
      </c>
      <c r="E21" s="84"/>
      <c r="F21" s="84"/>
      <c r="G21" s="85"/>
      <c r="H21" s="62"/>
      <c r="I21" s="7" t="s">
        <v>2</v>
      </c>
      <c r="J21" s="7"/>
      <c r="K21" s="7"/>
      <c r="L21" s="7"/>
      <c r="M21" s="8"/>
      <c r="O21" s="7"/>
      <c r="P21" s="7"/>
      <c r="Q21" s="7"/>
      <c r="R21" s="7"/>
      <c r="S21" s="7"/>
      <c r="T21" s="7"/>
    </row>
    <row r="22" spans="2:22" ht="15.75" thickBot="1" x14ac:dyDescent="0.3"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4"/>
      <c r="O22" s="7"/>
      <c r="P22" s="7"/>
      <c r="Q22" s="7"/>
      <c r="R22" s="7"/>
      <c r="S22" s="7"/>
      <c r="T22" s="7"/>
      <c r="V22" s="100">
        <v>1</v>
      </c>
    </row>
    <row r="23" spans="2:22" x14ac:dyDescent="0.25">
      <c r="O23" s="7"/>
      <c r="P23" s="7"/>
      <c r="Q23" s="7"/>
      <c r="R23" s="7"/>
      <c r="S23" s="7"/>
      <c r="T23" s="7"/>
    </row>
  </sheetData>
  <sheetProtection sheet="1" objects="1" scenarios="1" selectLockedCells="1"/>
  <mergeCells count="22">
    <mergeCell ref="O3:Q3"/>
    <mergeCell ref="O5:Q5"/>
    <mergeCell ref="O4:Q4"/>
    <mergeCell ref="S6:U6"/>
    <mergeCell ref="D21:G21"/>
    <mergeCell ref="O12:Q12"/>
    <mergeCell ref="O13:Q13"/>
    <mergeCell ref="O14:Q14"/>
    <mergeCell ref="O15:Q15"/>
    <mergeCell ref="O16:Q16"/>
    <mergeCell ref="E20:G20"/>
    <mergeCell ref="S7:U7"/>
    <mergeCell ref="O7:Q7"/>
    <mergeCell ref="O8:Q8"/>
    <mergeCell ref="O6:Q6"/>
    <mergeCell ref="O11:Q11"/>
    <mergeCell ref="B14:C14"/>
    <mergeCell ref="O10:R10"/>
    <mergeCell ref="B7:D7"/>
    <mergeCell ref="C8:D8"/>
    <mergeCell ref="C9:D9"/>
    <mergeCell ref="B13:C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Group Box 1">
              <controlPr defaultSize="0" autoFill="0" autoPict="0">
                <anchor moveWithCells="1">
                  <from>
                    <xdr:col>1</xdr:col>
                    <xdr:colOff>219075</xdr:colOff>
                    <xdr:row>1</xdr:row>
                    <xdr:rowOff>152400</xdr:rowOff>
                  </from>
                  <to>
                    <xdr:col>4</xdr:col>
                    <xdr:colOff>419100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locked="0" defaultSize="0" autoFill="0" autoLine="0" autoPict="0">
                <anchor moveWithCells="1">
                  <from>
                    <xdr:col>1</xdr:col>
                    <xdr:colOff>295275</xdr:colOff>
                    <xdr:row>2</xdr:row>
                    <xdr:rowOff>104775</xdr:rowOff>
                  </from>
                  <to>
                    <xdr:col>4</xdr:col>
                    <xdr:colOff>476250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Option Button 3">
              <controlPr locked="0" defaultSize="0" autoFill="0" autoLine="0" autoPict="0">
                <anchor moveWithCells="1">
                  <from>
                    <xdr:col>1</xdr:col>
                    <xdr:colOff>295275</xdr:colOff>
                    <xdr:row>3</xdr:row>
                    <xdr:rowOff>142875</xdr:rowOff>
                  </from>
                  <to>
                    <xdr:col>4</xdr:col>
                    <xdr:colOff>476250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7" name="Group Box 12">
              <controlPr defaultSize="0" autoFill="0" autoPict="0">
                <anchor moveWithCells="1">
                  <from>
                    <xdr:col>20</xdr:col>
                    <xdr:colOff>38100</xdr:colOff>
                    <xdr:row>12</xdr:row>
                    <xdr:rowOff>85725</xdr:rowOff>
                  </from>
                  <to>
                    <xdr:col>22</xdr:col>
                    <xdr:colOff>266700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8" name="Option Button 13">
              <controlPr locked="0" defaultSize="0" autoFill="0" autoLine="0" autoPict="0">
                <anchor moveWithCells="1">
                  <from>
                    <xdr:col>20</xdr:col>
                    <xdr:colOff>133350</xdr:colOff>
                    <xdr:row>13</xdr:row>
                    <xdr:rowOff>9525</xdr:rowOff>
                  </from>
                  <to>
                    <xdr:col>22</xdr:col>
                    <xdr:colOff>28575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9" name="Option Button 14">
              <controlPr locked="0" defaultSize="0" autoFill="0" autoLine="0" autoPict="0">
                <anchor moveWithCells="1">
                  <from>
                    <xdr:col>20</xdr:col>
                    <xdr:colOff>133350</xdr:colOff>
                    <xdr:row>14</xdr:row>
                    <xdr:rowOff>47625</xdr:rowOff>
                  </from>
                  <to>
                    <xdr:col>22</xdr:col>
                    <xdr:colOff>28575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0" name="Group Box 15">
              <controlPr defaultSize="0" autoFill="0" autoPict="0">
                <anchor moveWithCells="1">
                  <from>
                    <xdr:col>20</xdr:col>
                    <xdr:colOff>28575</xdr:colOff>
                    <xdr:row>17</xdr:row>
                    <xdr:rowOff>76200</xdr:rowOff>
                  </from>
                  <to>
                    <xdr:col>22</xdr:col>
                    <xdr:colOff>257175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1" name="Option Button 16">
              <controlPr locked="0" defaultSize="0" autoFill="0" autoLine="0" autoPict="0">
                <anchor moveWithCells="1">
                  <from>
                    <xdr:col>20</xdr:col>
                    <xdr:colOff>171450</xdr:colOff>
                    <xdr:row>18</xdr:row>
                    <xdr:rowOff>19050</xdr:rowOff>
                  </from>
                  <to>
                    <xdr:col>22</xdr:col>
                    <xdr:colOff>28575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2" name="Option Button 17">
              <controlPr locked="0" defaultSize="0" autoFill="0" autoLine="0" autoPict="0">
                <anchor moveWithCells="1">
                  <from>
                    <xdr:col>20</xdr:col>
                    <xdr:colOff>171450</xdr:colOff>
                    <xdr:row>19</xdr:row>
                    <xdr:rowOff>66675</xdr:rowOff>
                  </from>
                  <to>
                    <xdr:col>22</xdr:col>
                    <xdr:colOff>28575</xdr:colOff>
                    <xdr:row>20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K1"/>
  <sheetViews>
    <sheetView workbookViewId="0">
      <selection activeCell="T10" sqref="T10"/>
    </sheetView>
  </sheetViews>
  <sheetFormatPr defaultRowHeight="15" x14ac:dyDescent="0.25"/>
  <sheetData>
    <row r="1" spans="2:11" ht="18.75" x14ac:dyDescent="0.3">
      <c r="B1" s="29" t="s">
        <v>37</v>
      </c>
      <c r="K1" s="29" t="s">
        <v>38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"/>
  <sheetViews>
    <sheetView workbookViewId="0">
      <selection activeCell="P32" sqref="P3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IP21ConfigWorkBook xmlns:xsi="http://www.w3.org/2001/XMLSchema-instance" xmlns:xsd="http://www.w3.org/2001/XMLSchema" xmlns="http://www.aspentech.com/ProcessData/ExcelAddIn/IP21ConfigWorkBook">
  <WorkBookName>Guia Sintonia de Malhas_v1.xlsx</WorkBookName>
  <MappingTemplateName/>
  <ColumnMaps/>
</IP21ConfigWorkBook>
</file>

<file path=customXml/itemProps1.xml><?xml version="1.0" encoding="utf-8"?>
<ds:datastoreItem xmlns:ds="http://schemas.openxmlformats.org/officeDocument/2006/customXml" ds:itemID="{9F291DC9-597C-4E5D-ACCA-47E4FB46CFD5}">
  <ds:schemaRefs>
    <ds:schemaRef ds:uri="http://www.w3.org/2001/XMLSchema"/>
    <ds:schemaRef ds:uri="http://www.aspentech.com/ProcessData/ExcelAddIn/IP21ConfigWorkBook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Capa</vt:lpstr>
      <vt:lpstr>Integrador</vt:lpstr>
      <vt:lpstr>Auto Regulatório</vt:lpstr>
      <vt:lpstr>Hibrido</vt:lpstr>
      <vt:lpstr>Curvas_Resposta MF</vt:lpstr>
      <vt:lpstr>Explicação dos parâmetros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PASSOS</dc:creator>
  <cp:lastModifiedBy>lucio.passos</cp:lastModifiedBy>
  <dcterms:created xsi:type="dcterms:W3CDTF">2019-05-22T11:20:11Z</dcterms:created>
  <dcterms:modified xsi:type="dcterms:W3CDTF">2020-07-05T18:43:32Z</dcterms:modified>
</cp:coreProperties>
</file>